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5" windowWidth="15480" windowHeight="11640" firstSheet="1" activeTab="1"/>
  </bookViews>
  <sheets>
    <sheet name="Instructions" sheetId="15" r:id="rId1"/>
    <sheet name="Summary" sheetId="1" r:id="rId2"/>
    <sheet name="Inital Predictions" sheetId="13" r:id="rId3"/>
    <sheet name="Final Positions" sheetId="14" r:id="rId4"/>
    <sheet name="North Sea A" sheetId="4" r:id="rId5"/>
    <sheet name="North Sea B" sheetId="6" r:id="rId6"/>
    <sheet name="Middle East A" sheetId="7" r:id="rId7"/>
    <sheet name="Middle East B" sheetId="11" r:id="rId8"/>
    <sheet name="West Africa A" sheetId="9" r:id="rId9"/>
    <sheet name="West Africa B" sheetId="12" r:id="rId10"/>
  </sheets>
  <calcPr calcId="145621"/>
</workbook>
</file>

<file path=xl/calcChain.xml><?xml version="1.0" encoding="utf-8"?>
<calcChain xmlns="http://schemas.openxmlformats.org/spreadsheetml/2006/main">
  <c r="F58" i="12" l="1"/>
  <c r="F59" i="12"/>
  <c r="F60" i="12"/>
  <c r="F57" i="12"/>
  <c r="F58" i="9"/>
  <c r="F59" i="9"/>
  <c r="F60" i="9"/>
  <c r="F57" i="9"/>
  <c r="F58" i="11"/>
  <c r="F59" i="11"/>
  <c r="F60" i="11"/>
  <c r="F57" i="11"/>
  <c r="M17" i="7"/>
  <c r="F58" i="7"/>
  <c r="F59" i="7"/>
  <c r="F60" i="7"/>
  <c r="F57" i="7"/>
  <c r="F58" i="6"/>
  <c r="F59" i="6"/>
  <c r="F60" i="6"/>
  <c r="F57" i="6"/>
  <c r="F58" i="4"/>
  <c r="F59" i="4"/>
  <c r="F60" i="4"/>
  <c r="F57" i="4"/>
  <c r="W7" i="9"/>
  <c r="W5" i="12"/>
  <c r="C5" i="12"/>
  <c r="C10" i="12"/>
  <c r="C11" i="12"/>
  <c r="C12" i="12"/>
  <c r="C13" i="12"/>
  <c r="C15" i="12"/>
  <c r="C16" i="12"/>
  <c r="C17" i="12"/>
  <c r="C18" i="12"/>
  <c r="C20" i="12"/>
  <c r="C22" i="12"/>
  <c r="Q24" i="12" s="1"/>
  <c r="R24" i="12" s="1"/>
  <c r="W5" i="9"/>
  <c r="C5" i="9"/>
  <c r="C10" i="9" s="1"/>
  <c r="C12" i="9"/>
  <c r="C15" i="9"/>
  <c r="C17" i="9"/>
  <c r="C20" i="9"/>
  <c r="W5" i="6"/>
  <c r="C5" i="6"/>
  <c r="C10" i="6" s="1"/>
  <c r="C18" i="6"/>
  <c r="W5" i="4"/>
  <c r="R24" i="4" s="1"/>
  <c r="C5" i="4"/>
  <c r="C10" i="4"/>
  <c r="C11" i="4"/>
  <c r="C12" i="4"/>
  <c r="C13" i="4"/>
  <c r="C15" i="4"/>
  <c r="C16" i="4"/>
  <c r="C17" i="4"/>
  <c r="C18" i="4"/>
  <c r="C20" i="4"/>
  <c r="C22" i="4" s="1"/>
  <c r="B24" i="1"/>
  <c r="B26" i="1"/>
  <c r="B28" i="1"/>
  <c r="B30" i="1"/>
  <c r="B32" i="1"/>
  <c r="B22" i="1"/>
  <c r="B42" i="1"/>
  <c r="B40" i="1"/>
  <c r="B44" i="1"/>
  <c r="B46" i="1"/>
  <c r="B48" i="1"/>
  <c r="B38" i="1"/>
  <c r="C5" i="11"/>
  <c r="C10" i="11"/>
  <c r="C11" i="11"/>
  <c r="C12" i="11"/>
  <c r="C13" i="11"/>
  <c r="C15" i="11"/>
  <c r="C16" i="11"/>
  <c r="C17" i="11"/>
  <c r="C18" i="11"/>
  <c r="C20" i="11"/>
  <c r="C22" i="11"/>
  <c r="J24" i="11" s="1"/>
  <c r="F57" i="1" s="1"/>
  <c r="H11" i="11"/>
  <c r="I11" i="11"/>
  <c r="J11" i="11" s="1"/>
  <c r="H12" i="11"/>
  <c r="H13" i="11"/>
  <c r="H14" i="11"/>
  <c r="H15" i="11"/>
  <c r="H16" i="11"/>
  <c r="H17" i="11"/>
  <c r="H18" i="11"/>
  <c r="H19" i="11"/>
  <c r="H20" i="11"/>
  <c r="J24" i="12"/>
  <c r="H57" i="1" s="1"/>
  <c r="H11" i="12"/>
  <c r="I11" i="12" s="1"/>
  <c r="J11" i="12" s="1"/>
  <c r="H12" i="12"/>
  <c r="H13" i="12"/>
  <c r="H14" i="12"/>
  <c r="H15" i="12"/>
  <c r="H16" i="12"/>
  <c r="H17" i="12"/>
  <c r="H18" i="12"/>
  <c r="H19" i="12"/>
  <c r="H20" i="12"/>
  <c r="H12" i="9"/>
  <c r="H14" i="9"/>
  <c r="H16" i="9"/>
  <c r="H18" i="9"/>
  <c r="H19" i="9"/>
  <c r="H20" i="9"/>
  <c r="W7" i="11"/>
  <c r="O11" i="11" s="1"/>
  <c r="P11" i="11" s="1"/>
  <c r="Z11" i="11" s="1"/>
  <c r="R11" i="11" s="1"/>
  <c r="C5" i="7"/>
  <c r="C10" i="7"/>
  <c r="C11" i="7"/>
  <c r="C12" i="7"/>
  <c r="C13" i="7"/>
  <c r="C15" i="7"/>
  <c r="C16" i="7"/>
  <c r="C17" i="7"/>
  <c r="C18" i="7"/>
  <c r="C20" i="7"/>
  <c r="C22" i="7" s="1"/>
  <c r="J24" i="7" s="1"/>
  <c r="E57" i="1" s="1"/>
  <c r="H11" i="7"/>
  <c r="I11" i="7" s="1"/>
  <c r="J11" i="7" s="1"/>
  <c r="H12" i="7"/>
  <c r="H13" i="7"/>
  <c r="H14" i="7"/>
  <c r="H15" i="7"/>
  <c r="H16" i="7"/>
  <c r="H17" i="7"/>
  <c r="H18" i="7"/>
  <c r="H19" i="7"/>
  <c r="H20" i="7"/>
  <c r="H11" i="6"/>
  <c r="I11" i="6" s="1"/>
  <c r="J11" i="6" s="1"/>
  <c r="H12" i="6"/>
  <c r="H13" i="6"/>
  <c r="H14" i="6"/>
  <c r="H15" i="6"/>
  <c r="H16" i="6"/>
  <c r="H17" i="6"/>
  <c r="H18" i="6"/>
  <c r="H19" i="6"/>
  <c r="H20" i="6"/>
  <c r="H11" i="4"/>
  <c r="I11" i="4" s="1"/>
  <c r="J11" i="4" s="1"/>
  <c r="H12" i="4"/>
  <c r="H13" i="4"/>
  <c r="H14" i="4"/>
  <c r="H15" i="4"/>
  <c r="H16" i="4"/>
  <c r="H17" i="4"/>
  <c r="H18" i="4"/>
  <c r="H19" i="4"/>
  <c r="H20" i="4"/>
  <c r="J56" i="1"/>
  <c r="D56" i="1" s="1"/>
  <c r="K56" i="1"/>
  <c r="E56" i="1" s="1"/>
  <c r="L56" i="1"/>
  <c r="F56" i="1" s="1"/>
  <c r="M56" i="1"/>
  <c r="G56" i="1" s="1"/>
  <c r="N56" i="1"/>
  <c r="H56" i="1" s="1"/>
  <c r="I56" i="1"/>
  <c r="C56" i="1" s="1"/>
  <c r="W7" i="12"/>
  <c r="O11" i="9"/>
  <c r="P11" i="9" s="1"/>
  <c r="Z11" i="9" s="1"/>
  <c r="O12" i="9"/>
  <c r="R24" i="11"/>
  <c r="R24" i="7"/>
  <c r="W7" i="7"/>
  <c r="O11" i="7" s="1"/>
  <c r="P11" i="7" s="1"/>
  <c r="Z11" i="7" s="1"/>
  <c r="O12" i="7"/>
  <c r="W7" i="6"/>
  <c r="W7" i="4"/>
  <c r="O19" i="4" s="1"/>
  <c r="P19" i="4" s="1"/>
  <c r="Z19" i="4" s="1"/>
  <c r="Y19" i="4" s="1"/>
  <c r="O12" i="4"/>
  <c r="S24" i="11"/>
  <c r="T24" i="11"/>
  <c r="U24" i="11"/>
  <c r="V24" i="11"/>
  <c r="W24" i="11"/>
  <c r="X24" i="11"/>
  <c r="Y24" i="11"/>
  <c r="Z24" i="11"/>
  <c r="S24" i="7"/>
  <c r="T24" i="7"/>
  <c r="U24" i="7"/>
  <c r="V24" i="7"/>
  <c r="W24" i="7"/>
  <c r="X24" i="7"/>
  <c r="Y24" i="7"/>
  <c r="Z24" i="7"/>
  <c r="S24" i="12"/>
  <c r="T24" i="12" s="1"/>
  <c r="U24" i="12" s="1"/>
  <c r="V24" i="12" s="1"/>
  <c r="W24" i="12" s="1"/>
  <c r="X24" i="12" s="1"/>
  <c r="Y24" i="12" s="1"/>
  <c r="Z24" i="12" s="1"/>
  <c r="N57" i="1" s="1"/>
  <c r="O13" i="12"/>
  <c r="O14" i="12"/>
  <c r="O15" i="12"/>
  <c r="O16" i="12"/>
  <c r="O17" i="12"/>
  <c r="O18" i="12"/>
  <c r="O19" i="12"/>
  <c r="O20" i="12"/>
  <c r="M20" i="12"/>
  <c r="J22" i="12"/>
  <c r="E16" i="1"/>
  <c r="C3" i="12"/>
  <c r="F12" i="12"/>
  <c r="I12" i="12" s="1"/>
  <c r="J12" i="12" s="1"/>
  <c r="Q12" i="12" s="1"/>
  <c r="M12" i="12"/>
  <c r="F13" i="12"/>
  <c r="I13" i="12" s="1"/>
  <c r="J13" i="12" s="1"/>
  <c r="M13" i="12"/>
  <c r="P13" i="12" s="1"/>
  <c r="Z13" i="12" s="1"/>
  <c r="F14" i="12"/>
  <c r="I14" i="12" s="1"/>
  <c r="J14" i="12" s="1"/>
  <c r="Q14" i="12" s="1"/>
  <c r="M14" i="12"/>
  <c r="P14" i="12" s="1"/>
  <c r="Z14" i="12" s="1"/>
  <c r="F15" i="12"/>
  <c r="I15" i="12" s="1"/>
  <c r="J15" i="12" s="1"/>
  <c r="M15" i="12"/>
  <c r="P15" i="12" s="1"/>
  <c r="Z15" i="12" s="1"/>
  <c r="F16" i="12"/>
  <c r="I16" i="12" s="1"/>
  <c r="J16" i="12" s="1"/>
  <c r="M16" i="12"/>
  <c r="P16" i="12" s="1"/>
  <c r="Z16" i="12" s="1"/>
  <c r="F17" i="12"/>
  <c r="I17" i="12" s="1"/>
  <c r="J17" i="12" s="1"/>
  <c r="M17" i="12"/>
  <c r="P17" i="12" s="1"/>
  <c r="Z17" i="12" s="1"/>
  <c r="F18" i="12"/>
  <c r="I18" i="12" s="1"/>
  <c r="J18" i="12" s="1"/>
  <c r="Q18" i="12" s="1"/>
  <c r="M18" i="12"/>
  <c r="P18" i="12" s="1"/>
  <c r="Z18" i="12" s="1"/>
  <c r="X18" i="12" s="1"/>
  <c r="F19" i="12"/>
  <c r="I19" i="12" s="1"/>
  <c r="J19" i="12" s="1"/>
  <c r="M19" i="12"/>
  <c r="P19" i="12" s="1"/>
  <c r="Z19" i="12" s="1"/>
  <c r="Y19" i="12" s="1"/>
  <c r="F20" i="12"/>
  <c r="I20" i="12" s="1"/>
  <c r="J20" i="12" s="1"/>
  <c r="Q11" i="11"/>
  <c r="O13" i="9"/>
  <c r="O14" i="9"/>
  <c r="O15" i="9"/>
  <c r="O16" i="9"/>
  <c r="O17" i="9"/>
  <c r="O18" i="9"/>
  <c r="O19" i="9"/>
  <c r="O20" i="9"/>
  <c r="M20" i="9"/>
  <c r="C3" i="9"/>
  <c r="Q24" i="11"/>
  <c r="L57" i="1"/>
  <c r="L58" i="1"/>
  <c r="O13" i="11"/>
  <c r="O14" i="11"/>
  <c r="O15" i="11"/>
  <c r="O16" i="11"/>
  <c r="O17" i="11"/>
  <c r="M17" i="11"/>
  <c r="P17" i="11"/>
  <c r="Z17" i="11" s="1"/>
  <c r="O18" i="11"/>
  <c r="M18" i="11"/>
  <c r="O19" i="11"/>
  <c r="M19" i="11"/>
  <c r="P19" i="11"/>
  <c r="Z19" i="11" s="1"/>
  <c r="Y19" i="11" s="1"/>
  <c r="O20" i="11"/>
  <c r="M20" i="11"/>
  <c r="Q24" i="7"/>
  <c r="K57" i="1"/>
  <c r="O13" i="7"/>
  <c r="O14" i="7"/>
  <c r="O15" i="7"/>
  <c r="O16" i="7"/>
  <c r="O17" i="7"/>
  <c r="P17" i="7" s="1"/>
  <c r="Z17" i="7" s="1"/>
  <c r="M18" i="7"/>
  <c r="O18" i="7"/>
  <c r="P18" i="7" s="1"/>
  <c r="Z18" i="7" s="1"/>
  <c r="M19" i="7"/>
  <c r="O19" i="7"/>
  <c r="P19" i="7" s="1"/>
  <c r="Z19" i="7" s="1"/>
  <c r="Y19" i="7" s="1"/>
  <c r="M20" i="7"/>
  <c r="O20" i="7"/>
  <c r="P20" i="7" s="1"/>
  <c r="Z20" i="7" s="1"/>
  <c r="E10" i="1"/>
  <c r="E12" i="1"/>
  <c r="R22" i="11"/>
  <c r="R26" i="11" s="1"/>
  <c r="D44" i="1" s="1"/>
  <c r="S11" i="11"/>
  <c r="S22" i="11" s="1"/>
  <c r="S26" i="11" s="1"/>
  <c r="E44" i="1" s="1"/>
  <c r="T11" i="11"/>
  <c r="T22" i="11" s="1"/>
  <c r="T26" i="11" s="1"/>
  <c r="F44" i="1" s="1"/>
  <c r="U11" i="11"/>
  <c r="U22" i="11" s="1"/>
  <c r="U26" i="11" s="1"/>
  <c r="G44" i="1" s="1"/>
  <c r="V11" i="11"/>
  <c r="V22" i="11" s="1"/>
  <c r="V26" i="11" s="1"/>
  <c r="H44" i="1" s="1"/>
  <c r="W11" i="11"/>
  <c r="W22" i="11" s="1"/>
  <c r="W26" i="11" s="1"/>
  <c r="I44" i="1" s="1"/>
  <c r="X11" i="11"/>
  <c r="X22" i="11" s="1"/>
  <c r="X26" i="11" s="1"/>
  <c r="J44" i="1" s="1"/>
  <c r="Y11" i="11"/>
  <c r="Y22" i="11" s="1"/>
  <c r="Y26" i="11" s="1"/>
  <c r="K44" i="1" s="1"/>
  <c r="Z22" i="11"/>
  <c r="Z26" i="11" s="1"/>
  <c r="L44" i="1" s="1"/>
  <c r="Q22" i="11"/>
  <c r="Q26" i="11" s="1"/>
  <c r="C44" i="1" s="1"/>
  <c r="O13" i="6"/>
  <c r="O14" i="6"/>
  <c r="O15" i="6"/>
  <c r="O16" i="6"/>
  <c r="O17" i="6"/>
  <c r="O18" i="6"/>
  <c r="M19" i="6"/>
  <c r="O19" i="6"/>
  <c r="P19" i="6" s="1"/>
  <c r="Z19" i="6" s="1"/>
  <c r="Y19" i="6" s="1"/>
  <c r="M20" i="6"/>
  <c r="O20" i="6"/>
  <c r="P20" i="6" s="1"/>
  <c r="Z20" i="6" s="1"/>
  <c r="J22" i="11"/>
  <c r="J26" i="11"/>
  <c r="G12" i="1" s="1"/>
  <c r="F12" i="1"/>
  <c r="J22" i="7"/>
  <c r="J26" i="7"/>
  <c r="G10" i="1" s="1"/>
  <c r="F10" i="1"/>
  <c r="C3" i="11"/>
  <c r="F12" i="11"/>
  <c r="I12" i="11" s="1"/>
  <c r="J12" i="11" s="1"/>
  <c r="Q12" i="11" s="1"/>
  <c r="M12" i="11"/>
  <c r="F13" i="11"/>
  <c r="I13" i="11" s="1"/>
  <c r="J13" i="11" s="1"/>
  <c r="M13" i="11"/>
  <c r="P13" i="11" s="1"/>
  <c r="Z13" i="11" s="1"/>
  <c r="F14" i="11"/>
  <c r="I14" i="11" s="1"/>
  <c r="J14" i="11" s="1"/>
  <c r="M14" i="11"/>
  <c r="P14" i="11" s="1"/>
  <c r="Z14" i="11" s="1"/>
  <c r="F15" i="11"/>
  <c r="I15" i="11" s="1"/>
  <c r="J15" i="11" s="1"/>
  <c r="M15" i="11"/>
  <c r="P15" i="11" s="1"/>
  <c r="Z15" i="11" s="1"/>
  <c r="F16" i="11"/>
  <c r="I16" i="11" s="1"/>
  <c r="J16" i="11" s="1"/>
  <c r="M16" i="11"/>
  <c r="P16" i="11" s="1"/>
  <c r="Z16" i="11" s="1"/>
  <c r="F17" i="11"/>
  <c r="F44" i="11"/>
  <c r="G44" i="11" s="1"/>
  <c r="H44" i="11" s="1"/>
  <c r="I44" i="11" s="1"/>
  <c r="J44" i="11" s="1"/>
  <c r="K44" i="11" s="1"/>
  <c r="L44" i="11" s="1"/>
  <c r="F49" i="11"/>
  <c r="F50" i="11"/>
  <c r="F51" i="11"/>
  <c r="F52" i="11"/>
  <c r="C3" i="7"/>
  <c r="F50" i="7"/>
  <c r="F51" i="7"/>
  <c r="F52" i="7"/>
  <c r="F49" i="7"/>
  <c r="F44" i="7"/>
  <c r="G44" i="7" s="1"/>
  <c r="H44" i="7" s="1"/>
  <c r="I44" i="7" s="1"/>
  <c r="J44" i="7" s="1"/>
  <c r="K44" i="7" s="1"/>
  <c r="L44" i="7" s="1"/>
  <c r="J22" i="4"/>
  <c r="F6" i="1"/>
  <c r="C3" i="6"/>
  <c r="F12" i="9"/>
  <c r="I12" i="9" s="1"/>
  <c r="J12" i="9" s="1"/>
  <c r="Q12" i="9" s="1"/>
  <c r="M12" i="9"/>
  <c r="P12" i="9" s="1"/>
  <c r="Z12" i="9" s="1"/>
  <c r="F13" i="9"/>
  <c r="M13" i="9"/>
  <c r="P13" i="9" s="1"/>
  <c r="Z13" i="9" s="1"/>
  <c r="F14" i="9"/>
  <c r="I14" i="9" s="1"/>
  <c r="J14" i="9" s="1"/>
  <c r="M14" i="9"/>
  <c r="P14" i="9" s="1"/>
  <c r="Z14" i="9" s="1"/>
  <c r="F15" i="9"/>
  <c r="M15" i="9"/>
  <c r="P15" i="9" s="1"/>
  <c r="Z15" i="9" s="1"/>
  <c r="F16" i="9"/>
  <c r="I16" i="9" s="1"/>
  <c r="J16" i="9" s="1"/>
  <c r="M16" i="9"/>
  <c r="P16" i="9" s="1"/>
  <c r="Z16" i="9" s="1"/>
  <c r="F17" i="9"/>
  <c r="M17" i="9"/>
  <c r="P17" i="9" s="1"/>
  <c r="Z17" i="9" s="1"/>
  <c r="F18" i="9"/>
  <c r="I18" i="9" s="1"/>
  <c r="J18" i="9" s="1"/>
  <c r="M18" i="9"/>
  <c r="F19" i="9"/>
  <c r="F12" i="7"/>
  <c r="I12" i="7" s="1"/>
  <c r="J12" i="7" s="1"/>
  <c r="Q12" i="7" s="1"/>
  <c r="M12" i="7"/>
  <c r="F13" i="7"/>
  <c r="I13" i="7" s="1"/>
  <c r="J13" i="7" s="1"/>
  <c r="M13" i="7"/>
  <c r="P13" i="7" s="1"/>
  <c r="Z13" i="7" s="1"/>
  <c r="F14" i="7"/>
  <c r="I14" i="7" s="1"/>
  <c r="J14" i="7" s="1"/>
  <c r="M14" i="7"/>
  <c r="F15" i="7"/>
  <c r="I15" i="7" s="1"/>
  <c r="J15" i="7" s="1"/>
  <c r="M15" i="7"/>
  <c r="P15" i="7" s="1"/>
  <c r="Z15" i="7" s="1"/>
  <c r="F16" i="7"/>
  <c r="I16" i="7" s="1"/>
  <c r="J16" i="7" s="1"/>
  <c r="M16" i="7"/>
  <c r="F17" i="7"/>
  <c r="I17" i="7" s="1"/>
  <c r="J17" i="7" s="1"/>
  <c r="F12" i="6"/>
  <c r="I12" i="6" s="1"/>
  <c r="J12" i="6" s="1"/>
  <c r="Q12" i="6" s="1"/>
  <c r="M12" i="6"/>
  <c r="F13" i="6"/>
  <c r="I13" i="6" s="1"/>
  <c r="J13" i="6" s="1"/>
  <c r="R13" i="6" s="1"/>
  <c r="M13" i="6"/>
  <c r="P13" i="6" s="1"/>
  <c r="Z13" i="6" s="1"/>
  <c r="F14" i="6"/>
  <c r="I14" i="6" s="1"/>
  <c r="J14" i="6" s="1"/>
  <c r="M14" i="6"/>
  <c r="P14" i="6" s="1"/>
  <c r="Z14" i="6" s="1"/>
  <c r="F15" i="6"/>
  <c r="I15" i="6" s="1"/>
  <c r="J15" i="6" s="1"/>
  <c r="S15" i="6" s="1"/>
  <c r="M15" i="6"/>
  <c r="P15" i="6" s="1"/>
  <c r="Z15" i="6" s="1"/>
  <c r="F16" i="6"/>
  <c r="I16" i="6" s="1"/>
  <c r="J16" i="6" s="1"/>
  <c r="T16" i="6" s="1"/>
  <c r="M16" i="6"/>
  <c r="P16" i="6" s="1"/>
  <c r="Z16" i="6" s="1"/>
  <c r="F17" i="6"/>
  <c r="I17" i="6" s="1"/>
  <c r="J17" i="6" s="1"/>
  <c r="U17" i="6" s="1"/>
  <c r="M17" i="6"/>
  <c r="P17" i="6" s="1"/>
  <c r="Z17" i="6" s="1"/>
  <c r="F18" i="6"/>
  <c r="I18" i="6" s="1"/>
  <c r="J18" i="6" s="1"/>
  <c r="V18" i="6" s="1"/>
  <c r="M18" i="6"/>
  <c r="P18" i="6" s="1"/>
  <c r="Z18" i="6" s="1"/>
  <c r="F19" i="6"/>
  <c r="I19" i="6" s="1"/>
  <c r="J19" i="6" s="1"/>
  <c r="S19" i="6" s="1"/>
  <c r="D41" i="6"/>
  <c r="E41" i="6" s="1"/>
  <c r="E42" i="6"/>
  <c r="F42" i="6"/>
  <c r="G42" i="6" s="1"/>
  <c r="D44" i="6"/>
  <c r="E44" i="6"/>
  <c r="F44" i="6"/>
  <c r="F49" i="6"/>
  <c r="F50" i="6"/>
  <c r="H57" i="6"/>
  <c r="H58" i="6"/>
  <c r="M12" i="4"/>
  <c r="O13" i="4"/>
  <c r="M13" i="4"/>
  <c r="O14" i="4"/>
  <c r="O15" i="4"/>
  <c r="O16" i="4"/>
  <c r="O17" i="4"/>
  <c r="O18" i="4"/>
  <c r="M19" i="4"/>
  <c r="M20" i="4"/>
  <c r="O20" i="4"/>
  <c r="P20" i="4" s="1"/>
  <c r="Z20" i="4" s="1"/>
  <c r="E42" i="4"/>
  <c r="E44" i="4"/>
  <c r="F12" i="4"/>
  <c r="I12" i="4" s="1"/>
  <c r="J12" i="4" s="1"/>
  <c r="F13" i="4"/>
  <c r="I13" i="4" s="1"/>
  <c r="J13" i="4" s="1"/>
  <c r="R13" i="4" s="1"/>
  <c r="F42" i="4"/>
  <c r="F44" i="4"/>
  <c r="G42" i="4"/>
  <c r="G44" i="4" s="1"/>
  <c r="D44" i="4"/>
  <c r="Q12" i="4"/>
  <c r="F50" i="4"/>
  <c r="F49" i="4"/>
  <c r="H58" i="4"/>
  <c r="H57" i="4"/>
  <c r="D41" i="4"/>
  <c r="D43" i="4" s="1"/>
  <c r="E41" i="4"/>
  <c r="E43" i="4" s="1"/>
  <c r="C3" i="4"/>
  <c r="R11" i="7" l="1"/>
  <c r="R22" i="7" s="1"/>
  <c r="R26" i="7" s="1"/>
  <c r="D42" i="1" s="1"/>
  <c r="Q11" i="7"/>
  <c r="Q22" i="7" s="1"/>
  <c r="Q26" i="7" s="1"/>
  <c r="C42" i="1" s="1"/>
  <c r="S11" i="7"/>
  <c r="S22" i="7" s="1"/>
  <c r="S26" i="7" s="1"/>
  <c r="E42" i="1" s="1"/>
  <c r="Y11" i="7"/>
  <c r="Y22" i="7" s="1"/>
  <c r="Y26" i="7" s="1"/>
  <c r="K42" i="1" s="1"/>
  <c r="K58" i="1"/>
  <c r="T11" i="7"/>
  <c r="T22" i="7" s="1"/>
  <c r="T26" i="7" s="1"/>
  <c r="F42" i="1" s="1"/>
  <c r="V11" i="7"/>
  <c r="V22" i="7" s="1"/>
  <c r="V26" i="7" s="1"/>
  <c r="H42" i="1" s="1"/>
  <c r="X11" i="7"/>
  <c r="X22" i="7" s="1"/>
  <c r="X26" i="7" s="1"/>
  <c r="J42" i="1" s="1"/>
  <c r="Z22" i="7"/>
  <c r="Z26" i="7" s="1"/>
  <c r="L42" i="1" s="1"/>
  <c r="U11" i="7"/>
  <c r="U22" i="7" s="1"/>
  <c r="U26" i="7" s="1"/>
  <c r="G42" i="1" s="1"/>
  <c r="W11" i="7"/>
  <c r="W22" i="7" s="1"/>
  <c r="W26" i="7" s="1"/>
  <c r="I42" i="1" s="1"/>
  <c r="P12" i="4"/>
  <c r="Z12" i="4" s="1"/>
  <c r="X12" i="4" s="1"/>
  <c r="O11" i="4"/>
  <c r="P11" i="4" s="1"/>
  <c r="Z11" i="4" s="1"/>
  <c r="C13" i="6"/>
  <c r="C16" i="6"/>
  <c r="C11" i="6"/>
  <c r="H17" i="9"/>
  <c r="I17" i="9" s="1"/>
  <c r="J17" i="9" s="1"/>
  <c r="H15" i="9"/>
  <c r="H13" i="9"/>
  <c r="I13" i="9" s="1"/>
  <c r="J13" i="9" s="1"/>
  <c r="H11" i="9"/>
  <c r="I11" i="9" s="1"/>
  <c r="J11" i="9" s="1"/>
  <c r="C18" i="9"/>
  <c r="C16" i="9"/>
  <c r="C13" i="9"/>
  <c r="C11" i="9"/>
  <c r="C22" i="9"/>
  <c r="J24" i="9" s="1"/>
  <c r="C20" i="6"/>
  <c r="C17" i="6"/>
  <c r="C15" i="6"/>
  <c r="C12" i="6"/>
  <c r="Q24" i="9"/>
  <c r="R24" i="9" s="1"/>
  <c r="S24" i="9" s="1"/>
  <c r="T24" i="9" s="1"/>
  <c r="U24" i="9" s="1"/>
  <c r="V24" i="9" s="1"/>
  <c r="I19" i="9"/>
  <c r="J19" i="9" s="1"/>
  <c r="R19" i="9" s="1"/>
  <c r="I15" i="9"/>
  <c r="J15" i="9" s="1"/>
  <c r="P20" i="12"/>
  <c r="Z20" i="12" s="1"/>
  <c r="R11" i="9"/>
  <c r="Q11" i="9"/>
  <c r="T11" i="9"/>
  <c r="W11" i="9"/>
  <c r="X11" i="9"/>
  <c r="S11" i="9"/>
  <c r="U11" i="9"/>
  <c r="V11" i="9"/>
  <c r="Y11" i="9"/>
  <c r="P20" i="9"/>
  <c r="Z20" i="9" s="1"/>
  <c r="P18" i="11"/>
  <c r="Z18" i="11" s="1"/>
  <c r="P20" i="11"/>
  <c r="Z20" i="11" s="1"/>
  <c r="P16" i="7"/>
  <c r="Z16" i="7" s="1"/>
  <c r="X16" i="7" s="1"/>
  <c r="P14" i="7"/>
  <c r="Z14" i="7" s="1"/>
  <c r="P12" i="7"/>
  <c r="Z12" i="7" s="1"/>
  <c r="T12" i="7" s="1"/>
  <c r="P13" i="4"/>
  <c r="Z13" i="4" s="1"/>
  <c r="U13" i="4" s="1"/>
  <c r="V12" i="4"/>
  <c r="H42" i="6"/>
  <c r="G44" i="6"/>
  <c r="F41" i="6"/>
  <c r="E43" i="6"/>
  <c r="Y17" i="6"/>
  <c r="W17" i="6"/>
  <c r="X17" i="6"/>
  <c r="W15" i="6"/>
  <c r="Y15" i="6"/>
  <c r="U15" i="6"/>
  <c r="X15" i="6"/>
  <c r="V15" i="6"/>
  <c r="S13" i="4"/>
  <c r="T13" i="4"/>
  <c r="X18" i="6"/>
  <c r="Y18" i="6"/>
  <c r="X16" i="6"/>
  <c r="V16" i="6"/>
  <c r="Y16" i="6"/>
  <c r="W16" i="6"/>
  <c r="V14" i="6"/>
  <c r="X14" i="6"/>
  <c r="T14" i="6"/>
  <c r="W14" i="6"/>
  <c r="U14" i="6"/>
  <c r="Y14" i="6"/>
  <c r="F41" i="4"/>
  <c r="Q13" i="4"/>
  <c r="H42" i="4"/>
  <c r="F14" i="4"/>
  <c r="M14" i="4"/>
  <c r="D43" i="6"/>
  <c r="F20" i="6"/>
  <c r="I20" i="6" s="1"/>
  <c r="J20" i="6" s="1"/>
  <c r="J22" i="6" s="1"/>
  <c r="F8" i="1" s="1"/>
  <c r="U13" i="6"/>
  <c r="W13" i="6"/>
  <c r="Y13" i="6"/>
  <c r="F18" i="7"/>
  <c r="V16" i="7"/>
  <c r="U15" i="7"/>
  <c r="W15" i="7"/>
  <c r="Y15" i="7"/>
  <c r="V15" i="7"/>
  <c r="X15" i="7"/>
  <c r="T14" i="7"/>
  <c r="V14" i="7"/>
  <c r="X14" i="7"/>
  <c r="U14" i="7"/>
  <c r="W14" i="7"/>
  <c r="Y14" i="7"/>
  <c r="S13" i="7"/>
  <c r="U13" i="7"/>
  <c r="W13" i="7"/>
  <c r="Y13" i="7"/>
  <c r="T13" i="7"/>
  <c r="V13" i="7"/>
  <c r="X13" i="7"/>
  <c r="S12" i="7"/>
  <c r="F20" i="9"/>
  <c r="I20" i="9" s="1"/>
  <c r="J20" i="9" s="1"/>
  <c r="P18" i="9"/>
  <c r="Z18" i="9" s="1"/>
  <c r="M19" i="9"/>
  <c r="P19" i="9" s="1"/>
  <c r="Z19" i="9" s="1"/>
  <c r="Y19" i="9" s="1"/>
  <c r="Y17" i="9"/>
  <c r="W17" i="9"/>
  <c r="X17" i="9"/>
  <c r="X16" i="9"/>
  <c r="V16" i="9"/>
  <c r="W16" i="9"/>
  <c r="Y16" i="9"/>
  <c r="W15" i="9"/>
  <c r="Y15" i="9"/>
  <c r="U15" i="9"/>
  <c r="V15" i="9"/>
  <c r="X15" i="9"/>
  <c r="V14" i="9"/>
  <c r="X14" i="9"/>
  <c r="T14" i="9"/>
  <c r="U14" i="9"/>
  <c r="W14" i="9"/>
  <c r="Y14" i="9"/>
  <c r="U13" i="9"/>
  <c r="W13" i="9"/>
  <c r="Y13" i="9"/>
  <c r="S13" i="9"/>
  <c r="T13" i="9"/>
  <c r="V13" i="9"/>
  <c r="X13" i="9"/>
  <c r="R12" i="9"/>
  <c r="T12" i="9"/>
  <c r="V12" i="9"/>
  <c r="X12" i="9"/>
  <c r="S12" i="9"/>
  <c r="U12" i="9"/>
  <c r="W12" i="9"/>
  <c r="Y12" i="9"/>
  <c r="W16" i="11"/>
  <c r="Y16" i="11"/>
  <c r="V16" i="11"/>
  <c r="X16" i="11"/>
  <c r="V15" i="11"/>
  <c r="X15" i="11"/>
  <c r="U15" i="11"/>
  <c r="W15" i="11"/>
  <c r="Y15" i="11"/>
  <c r="U14" i="11"/>
  <c r="W14" i="11"/>
  <c r="Y14" i="11"/>
  <c r="T14" i="11"/>
  <c r="V14" i="11"/>
  <c r="X14" i="11"/>
  <c r="T13" i="11"/>
  <c r="V13" i="11"/>
  <c r="X13" i="11"/>
  <c r="S13" i="11"/>
  <c r="U13" i="11"/>
  <c r="W13" i="11"/>
  <c r="Y13" i="11"/>
  <c r="Q17" i="6"/>
  <c r="Q13" i="6"/>
  <c r="X13" i="6"/>
  <c r="W19" i="6"/>
  <c r="T13" i="6"/>
  <c r="X18" i="7"/>
  <c r="Y18" i="7"/>
  <c r="W17" i="7"/>
  <c r="Y17" i="7"/>
  <c r="X17" i="7"/>
  <c r="R19" i="6"/>
  <c r="T19" i="6"/>
  <c r="V19" i="6"/>
  <c r="X19" i="6"/>
  <c r="R18" i="6"/>
  <c r="S18" i="6"/>
  <c r="U18" i="6"/>
  <c r="W18" i="6"/>
  <c r="Q18" i="6"/>
  <c r="R17" i="6"/>
  <c r="T17" i="6"/>
  <c r="V17" i="6"/>
  <c r="R16" i="6"/>
  <c r="S16" i="6"/>
  <c r="U16" i="6"/>
  <c r="Q16" i="6"/>
  <c r="R15" i="6"/>
  <c r="T15" i="6"/>
  <c r="R14" i="6"/>
  <c r="S14" i="6"/>
  <c r="Q14" i="6"/>
  <c r="R17" i="7"/>
  <c r="S17" i="7"/>
  <c r="U17" i="7"/>
  <c r="T17" i="7"/>
  <c r="V17" i="7"/>
  <c r="Q17" i="7"/>
  <c r="R16" i="7"/>
  <c r="T16" i="7"/>
  <c r="Q16" i="7"/>
  <c r="S16" i="7"/>
  <c r="U16" i="7"/>
  <c r="R15" i="7"/>
  <c r="S15" i="7"/>
  <c r="T15" i="7"/>
  <c r="Q15" i="7"/>
  <c r="R14" i="7"/>
  <c r="Q14" i="7"/>
  <c r="S14" i="7"/>
  <c r="R13" i="7"/>
  <c r="Q13" i="7"/>
  <c r="T19" i="9"/>
  <c r="X19" i="9"/>
  <c r="U19" i="9"/>
  <c r="Q19" i="9"/>
  <c r="R18" i="9"/>
  <c r="S18" i="9"/>
  <c r="U18" i="9"/>
  <c r="W18" i="9"/>
  <c r="Q18" i="9"/>
  <c r="T18" i="9"/>
  <c r="V18" i="9"/>
  <c r="R16" i="9"/>
  <c r="S16" i="9"/>
  <c r="U16" i="9"/>
  <c r="Q16" i="9"/>
  <c r="T16" i="9"/>
  <c r="R15" i="9"/>
  <c r="T15" i="9"/>
  <c r="S15" i="9"/>
  <c r="Q15" i="9"/>
  <c r="R14" i="9"/>
  <c r="S14" i="9"/>
  <c r="Q14" i="9"/>
  <c r="I17" i="11"/>
  <c r="J17" i="11" s="1"/>
  <c r="F18" i="11"/>
  <c r="R16" i="11"/>
  <c r="S16" i="11"/>
  <c r="U16" i="11"/>
  <c r="T16" i="11"/>
  <c r="Q16" i="11"/>
  <c r="R15" i="11"/>
  <c r="T15" i="11"/>
  <c r="Q15" i="11"/>
  <c r="S15" i="11"/>
  <c r="R14" i="11"/>
  <c r="S14" i="11"/>
  <c r="Q14" i="11"/>
  <c r="R13" i="11"/>
  <c r="Q13" i="11"/>
  <c r="Q19" i="6"/>
  <c r="Q15" i="6"/>
  <c r="V13" i="6"/>
  <c r="U19" i="6"/>
  <c r="T18" i="6"/>
  <c r="S17" i="6"/>
  <c r="S13" i="6"/>
  <c r="Y18" i="11"/>
  <c r="X18" i="11"/>
  <c r="X17" i="11"/>
  <c r="W17" i="11"/>
  <c r="Y17" i="11"/>
  <c r="X17" i="12"/>
  <c r="W17" i="12"/>
  <c r="Y17" i="12"/>
  <c r="W16" i="12"/>
  <c r="V16" i="12"/>
  <c r="X16" i="12"/>
  <c r="V15" i="12"/>
  <c r="X15" i="12"/>
  <c r="U15" i="12"/>
  <c r="W15" i="12"/>
  <c r="Y15" i="12"/>
  <c r="U14" i="12"/>
  <c r="W14" i="12"/>
  <c r="T14" i="12"/>
  <c r="V14" i="12"/>
  <c r="X14" i="12"/>
  <c r="T13" i="12"/>
  <c r="V13" i="12"/>
  <c r="X13" i="12"/>
  <c r="S13" i="12"/>
  <c r="U13" i="12"/>
  <c r="W13" i="12"/>
  <c r="Y13" i="12"/>
  <c r="Y18" i="12"/>
  <c r="Y14" i="12"/>
  <c r="R20" i="12"/>
  <c r="S20" i="12"/>
  <c r="U20" i="12"/>
  <c r="W20" i="12"/>
  <c r="T20" i="12"/>
  <c r="V20" i="12"/>
  <c r="X20" i="12"/>
  <c r="R19" i="12"/>
  <c r="T19" i="12"/>
  <c r="V19" i="12"/>
  <c r="X19" i="12"/>
  <c r="S19" i="12"/>
  <c r="U19" i="12"/>
  <c r="W19" i="12"/>
  <c r="Q19" i="12"/>
  <c r="S18" i="12"/>
  <c r="U18" i="12"/>
  <c r="W18" i="12"/>
  <c r="R18" i="12"/>
  <c r="T18" i="12"/>
  <c r="V18" i="12"/>
  <c r="R17" i="12"/>
  <c r="T17" i="12"/>
  <c r="V17" i="12"/>
  <c r="S17" i="12"/>
  <c r="U17" i="12"/>
  <c r="Q17" i="12"/>
  <c r="R16" i="12"/>
  <c r="S16" i="12"/>
  <c r="U16" i="12"/>
  <c r="T16" i="12"/>
  <c r="R15" i="12"/>
  <c r="T15" i="12"/>
  <c r="S15" i="12"/>
  <c r="Q15" i="12"/>
  <c r="S14" i="12"/>
  <c r="R14" i="12"/>
  <c r="R13" i="12"/>
  <c r="Q13" i="12"/>
  <c r="J26" i="12"/>
  <c r="G16" i="1" s="1"/>
  <c r="F16" i="1"/>
  <c r="Q20" i="12"/>
  <c r="Q16" i="12"/>
  <c r="Y20" i="12"/>
  <c r="Y16" i="12"/>
  <c r="E58" i="1"/>
  <c r="E59" i="1" s="1"/>
  <c r="E60" i="1" s="1"/>
  <c r="E61" i="1" s="1"/>
  <c r="E62" i="1" s="1"/>
  <c r="E63" i="1" s="1"/>
  <c r="E64" i="1" s="1"/>
  <c r="H58" i="1"/>
  <c r="H59" i="1" s="1"/>
  <c r="H60" i="1" s="1"/>
  <c r="H61" i="1" s="1"/>
  <c r="H62" i="1" s="1"/>
  <c r="H63" i="1" s="1"/>
  <c r="H64" i="1" s="1"/>
  <c r="H65" i="1" s="1"/>
  <c r="H66" i="1" s="1"/>
  <c r="H67" i="1" s="1"/>
  <c r="F58" i="1"/>
  <c r="F59" i="1" s="1"/>
  <c r="F60" i="1" s="1"/>
  <c r="F61" i="1" s="1"/>
  <c r="F62" i="1" s="1"/>
  <c r="F63" i="1" s="1"/>
  <c r="F64" i="1" s="1"/>
  <c r="O11" i="6"/>
  <c r="P11" i="6" s="1"/>
  <c r="Z11" i="6" s="1"/>
  <c r="O12" i="6"/>
  <c r="P12" i="6" s="1"/>
  <c r="Z12" i="6" s="1"/>
  <c r="O11" i="12"/>
  <c r="P11" i="12" s="1"/>
  <c r="Z11" i="12" s="1"/>
  <c r="O12" i="12"/>
  <c r="P12" i="12" s="1"/>
  <c r="Z12" i="12" s="1"/>
  <c r="J24" i="4"/>
  <c r="Q24" i="4"/>
  <c r="O12" i="11"/>
  <c r="P12" i="11" s="1"/>
  <c r="Z12" i="11" s="1"/>
  <c r="R12" i="7" l="1"/>
  <c r="X13" i="4"/>
  <c r="W13" i="4"/>
  <c r="T12" i="4"/>
  <c r="R11" i="4"/>
  <c r="R22" i="4" s="1"/>
  <c r="T11" i="4"/>
  <c r="T22" i="4" s="1"/>
  <c r="V11" i="4"/>
  <c r="V22" i="4" s="1"/>
  <c r="Q11" i="4"/>
  <c r="Q22" i="4" s="1"/>
  <c r="Q26" i="4" s="1"/>
  <c r="C38" i="1" s="1"/>
  <c r="S11" i="4"/>
  <c r="S22" i="4" s="1"/>
  <c r="U11" i="4"/>
  <c r="U22" i="4" s="1"/>
  <c r="W11" i="4"/>
  <c r="W22" i="4" s="1"/>
  <c r="Y11" i="4"/>
  <c r="Y22" i="4" s="1"/>
  <c r="X11" i="4"/>
  <c r="X22" i="4" s="1"/>
  <c r="Z22" i="4"/>
  <c r="R12" i="4"/>
  <c r="S12" i="4"/>
  <c r="U12" i="4"/>
  <c r="W12" i="4"/>
  <c r="Y12" i="4"/>
  <c r="Q13" i="9"/>
  <c r="R13" i="9"/>
  <c r="V17" i="9"/>
  <c r="T17" i="9"/>
  <c r="S17" i="9"/>
  <c r="Q17" i="9"/>
  <c r="R17" i="9"/>
  <c r="U17" i="9"/>
  <c r="W19" i="9"/>
  <c r="S19" i="9"/>
  <c r="V19" i="9"/>
  <c r="C22" i="6"/>
  <c r="Z22" i="9"/>
  <c r="J22" i="9"/>
  <c r="G57" i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E14" i="1"/>
  <c r="W12" i="7"/>
  <c r="V12" i="7"/>
  <c r="W16" i="7"/>
  <c r="K59" i="1"/>
  <c r="K60" i="1" s="1"/>
  <c r="K61" i="1" s="1"/>
  <c r="K62" i="1" s="1"/>
  <c r="K63" i="1" s="1"/>
  <c r="K64" i="1" s="1"/>
  <c r="K65" i="1" s="1"/>
  <c r="K66" i="1" s="1"/>
  <c r="K67" i="1" s="1"/>
  <c r="Y12" i="7"/>
  <c r="U12" i="7"/>
  <c r="X12" i="7"/>
  <c r="Y16" i="7"/>
  <c r="V13" i="4"/>
  <c r="Y13" i="4"/>
  <c r="R12" i="11"/>
  <c r="S12" i="11"/>
  <c r="U12" i="11"/>
  <c r="W12" i="11"/>
  <c r="Y12" i="11"/>
  <c r="T12" i="11"/>
  <c r="V12" i="11"/>
  <c r="X12" i="11"/>
  <c r="L59" i="1"/>
  <c r="L60" i="1" s="1"/>
  <c r="L61" i="1" s="1"/>
  <c r="L62" i="1" s="1"/>
  <c r="L63" i="1" s="1"/>
  <c r="L64" i="1" s="1"/>
  <c r="L65" i="1" s="1"/>
  <c r="L66" i="1" s="1"/>
  <c r="L67" i="1" s="1"/>
  <c r="R12" i="12"/>
  <c r="S12" i="12"/>
  <c r="U12" i="12"/>
  <c r="W12" i="12"/>
  <c r="Y12" i="12"/>
  <c r="T12" i="12"/>
  <c r="V12" i="12"/>
  <c r="X12" i="12"/>
  <c r="R12" i="6"/>
  <c r="S12" i="6"/>
  <c r="T12" i="6"/>
  <c r="V12" i="6"/>
  <c r="X12" i="6"/>
  <c r="U12" i="6"/>
  <c r="Y12" i="6"/>
  <c r="W12" i="6"/>
  <c r="R11" i="12"/>
  <c r="R22" i="12" s="1"/>
  <c r="R26" i="12" s="1"/>
  <c r="D48" i="1" s="1"/>
  <c r="T11" i="12"/>
  <c r="T22" i="12" s="1"/>
  <c r="T26" i="12" s="1"/>
  <c r="F48" i="1" s="1"/>
  <c r="V11" i="12"/>
  <c r="V22" i="12" s="1"/>
  <c r="V26" i="12" s="1"/>
  <c r="H48" i="1" s="1"/>
  <c r="X11" i="12"/>
  <c r="X22" i="12" s="1"/>
  <c r="X26" i="12" s="1"/>
  <c r="J48" i="1" s="1"/>
  <c r="S11" i="12"/>
  <c r="S22" i="12" s="1"/>
  <c r="S26" i="12" s="1"/>
  <c r="E48" i="1" s="1"/>
  <c r="U11" i="12"/>
  <c r="U22" i="12" s="1"/>
  <c r="U26" i="12" s="1"/>
  <c r="G48" i="1" s="1"/>
  <c r="W11" i="12"/>
  <c r="W22" i="12" s="1"/>
  <c r="W26" i="12" s="1"/>
  <c r="I48" i="1" s="1"/>
  <c r="Y11" i="12"/>
  <c r="Y22" i="12" s="1"/>
  <c r="Y26" i="12" s="1"/>
  <c r="K48" i="1" s="1"/>
  <c r="Q11" i="12"/>
  <c r="Q22" i="12" s="1"/>
  <c r="Q26" i="12" s="1"/>
  <c r="C48" i="1" s="1"/>
  <c r="Z22" i="12"/>
  <c r="Z26" i="12" s="1"/>
  <c r="L48" i="1" s="1"/>
  <c r="R11" i="6"/>
  <c r="Q11" i="6"/>
  <c r="S11" i="6"/>
  <c r="U11" i="6"/>
  <c r="W11" i="6"/>
  <c r="Y11" i="6"/>
  <c r="Z22" i="6"/>
  <c r="T11" i="6"/>
  <c r="X11" i="6"/>
  <c r="V11" i="6"/>
  <c r="C57" i="1"/>
  <c r="C58" i="1" s="1"/>
  <c r="C59" i="1" s="1"/>
  <c r="C60" i="1" s="1"/>
  <c r="J26" i="4"/>
  <c r="G6" i="1" s="1"/>
  <c r="E6" i="1"/>
  <c r="N58" i="1"/>
  <c r="N59" i="1" s="1"/>
  <c r="N60" i="1" s="1"/>
  <c r="N61" i="1" s="1"/>
  <c r="N62" i="1" s="1"/>
  <c r="N63" i="1" s="1"/>
  <c r="N64" i="1" s="1"/>
  <c r="N65" i="1" s="1"/>
  <c r="N66" i="1" s="1"/>
  <c r="N67" i="1" s="1"/>
  <c r="R17" i="11"/>
  <c r="T17" i="11"/>
  <c r="V17" i="11"/>
  <c r="Q17" i="11"/>
  <c r="S17" i="11"/>
  <c r="U17" i="11"/>
  <c r="X18" i="9"/>
  <c r="Y18" i="9"/>
  <c r="I18" i="7"/>
  <c r="J18" i="7" s="1"/>
  <c r="F19" i="7"/>
  <c r="I14" i="4"/>
  <c r="J14" i="4" s="1"/>
  <c r="F15" i="4"/>
  <c r="G41" i="6"/>
  <c r="F43" i="6"/>
  <c r="H44" i="6"/>
  <c r="I42" i="6"/>
  <c r="I18" i="11"/>
  <c r="J18" i="11" s="1"/>
  <c r="F19" i="11"/>
  <c r="W24" i="9"/>
  <c r="R20" i="9"/>
  <c r="R22" i="9" s="1"/>
  <c r="R26" i="9" s="1"/>
  <c r="D46" i="1" s="1"/>
  <c r="S20" i="9"/>
  <c r="S22" i="9" s="1"/>
  <c r="S26" i="9" s="1"/>
  <c r="E46" i="1" s="1"/>
  <c r="U20" i="9"/>
  <c r="U22" i="9" s="1"/>
  <c r="U26" i="9" s="1"/>
  <c r="G46" i="1" s="1"/>
  <c r="W20" i="9"/>
  <c r="W22" i="9" s="1"/>
  <c r="Y20" i="9"/>
  <c r="Q20" i="9"/>
  <c r="Q22" i="9" s="1"/>
  <c r="Q26" i="9" s="1"/>
  <c r="C46" i="1" s="1"/>
  <c r="T20" i="9"/>
  <c r="T22" i="9" s="1"/>
  <c r="T26" i="9" s="1"/>
  <c r="F46" i="1" s="1"/>
  <c r="V20" i="9"/>
  <c r="V22" i="9" s="1"/>
  <c r="V26" i="9" s="1"/>
  <c r="H46" i="1" s="1"/>
  <c r="X20" i="9"/>
  <c r="R20" i="6"/>
  <c r="S20" i="6"/>
  <c r="U20" i="6"/>
  <c r="W20" i="6"/>
  <c r="Q20" i="6"/>
  <c r="V20" i="6"/>
  <c r="T20" i="6"/>
  <c r="X20" i="6"/>
  <c r="Y20" i="6"/>
  <c r="P14" i="4"/>
  <c r="Z14" i="4" s="1"/>
  <c r="M15" i="4"/>
  <c r="H44" i="4"/>
  <c r="I42" i="4"/>
  <c r="F43" i="4"/>
  <c r="G41" i="4"/>
  <c r="T22" i="6" l="1"/>
  <c r="Y22" i="6"/>
  <c r="U22" i="6"/>
  <c r="Q22" i="6"/>
  <c r="V22" i="6"/>
  <c r="X22" i="6"/>
  <c r="W22" i="6"/>
  <c r="S22" i="6"/>
  <c r="R22" i="6"/>
  <c r="Q24" i="6"/>
  <c r="R24" i="6" s="1"/>
  <c r="S24" i="6" s="1"/>
  <c r="T24" i="6" s="1"/>
  <c r="U24" i="6" s="1"/>
  <c r="V24" i="6" s="1"/>
  <c r="W24" i="6" s="1"/>
  <c r="X24" i="6" s="1"/>
  <c r="Y24" i="6" s="1"/>
  <c r="Z24" i="6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24" i="6"/>
  <c r="Y22" i="9"/>
  <c r="X22" i="9"/>
  <c r="J26" i="9"/>
  <c r="G14" i="1" s="1"/>
  <c r="F14" i="1"/>
  <c r="P15" i="4"/>
  <c r="Z15" i="4" s="1"/>
  <c r="M16" i="4"/>
  <c r="R18" i="11"/>
  <c r="S18" i="11"/>
  <c r="U18" i="11"/>
  <c r="W18" i="11"/>
  <c r="T18" i="11"/>
  <c r="V18" i="11"/>
  <c r="Q18" i="11"/>
  <c r="H41" i="6"/>
  <c r="G43" i="6"/>
  <c r="R14" i="4"/>
  <c r="S14" i="4"/>
  <c r="Q14" i="4"/>
  <c r="R18" i="7"/>
  <c r="T18" i="7"/>
  <c r="V18" i="7"/>
  <c r="Q18" i="7"/>
  <c r="S18" i="7"/>
  <c r="U18" i="7"/>
  <c r="W18" i="7"/>
  <c r="E65" i="1"/>
  <c r="S24" i="4"/>
  <c r="R26" i="4"/>
  <c r="D38" i="1" s="1"/>
  <c r="H41" i="4"/>
  <c r="G43" i="4"/>
  <c r="I44" i="4"/>
  <c r="J42" i="4"/>
  <c r="U14" i="4"/>
  <c r="W14" i="4"/>
  <c r="Y14" i="4"/>
  <c r="T14" i="4"/>
  <c r="V14" i="4"/>
  <c r="X14" i="4"/>
  <c r="X24" i="9"/>
  <c r="W26" i="9"/>
  <c r="I46" i="1" s="1"/>
  <c r="I19" i="11"/>
  <c r="J19" i="11" s="1"/>
  <c r="F20" i="11"/>
  <c r="I20" i="11" s="1"/>
  <c r="J20" i="11" s="1"/>
  <c r="J42" i="6"/>
  <c r="I44" i="6"/>
  <c r="I15" i="4"/>
  <c r="J15" i="4" s="1"/>
  <c r="F16" i="4"/>
  <c r="I19" i="7"/>
  <c r="J19" i="7" s="1"/>
  <c r="F20" i="7"/>
  <c r="I20" i="7" s="1"/>
  <c r="J20" i="7" s="1"/>
  <c r="F65" i="1"/>
  <c r="F66" i="1" s="1"/>
  <c r="F67" i="1" s="1"/>
  <c r="C61" i="1"/>
  <c r="T26" i="6" l="1"/>
  <c r="F40" i="1" s="1"/>
  <c r="S26" i="6"/>
  <c r="E40" i="1" s="1"/>
  <c r="Z26" i="6"/>
  <c r="L40" i="1" s="1"/>
  <c r="Q26" i="6"/>
  <c r="C40" i="1" s="1"/>
  <c r="V26" i="6"/>
  <c r="H40" i="1" s="1"/>
  <c r="J26" i="6"/>
  <c r="G8" i="1" s="1"/>
  <c r="D57" i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E8" i="1"/>
  <c r="U26" i="6"/>
  <c r="G40" i="1" s="1"/>
  <c r="R26" i="6"/>
  <c r="D40" i="1" s="1"/>
  <c r="W26" i="6"/>
  <c r="I40" i="1" s="1"/>
  <c r="X26" i="6"/>
  <c r="J40" i="1" s="1"/>
  <c r="Y26" i="6"/>
  <c r="K40" i="1" s="1"/>
  <c r="R19" i="7"/>
  <c r="S19" i="7"/>
  <c r="U19" i="7"/>
  <c r="W19" i="7"/>
  <c r="T19" i="7"/>
  <c r="V19" i="7"/>
  <c r="X19" i="7"/>
  <c r="Q19" i="7"/>
  <c r="R19" i="11"/>
  <c r="T19" i="11"/>
  <c r="V19" i="11"/>
  <c r="X19" i="11"/>
  <c r="Q19" i="11"/>
  <c r="S19" i="11"/>
  <c r="U19" i="11"/>
  <c r="W19" i="11"/>
  <c r="H43" i="4"/>
  <c r="I41" i="4"/>
  <c r="C62" i="1"/>
  <c r="R20" i="7"/>
  <c r="T20" i="7"/>
  <c r="V20" i="7"/>
  <c r="X20" i="7"/>
  <c r="Q20" i="7"/>
  <c r="S20" i="7"/>
  <c r="U20" i="7"/>
  <c r="W20" i="7"/>
  <c r="Y20" i="7"/>
  <c r="I16" i="4"/>
  <c r="J16" i="4" s="1"/>
  <c r="F17" i="4"/>
  <c r="R20" i="11"/>
  <c r="S20" i="11"/>
  <c r="U20" i="11"/>
  <c r="W20" i="11"/>
  <c r="Y20" i="11"/>
  <c r="T20" i="11"/>
  <c r="V20" i="11"/>
  <c r="X20" i="11"/>
  <c r="Q20" i="11"/>
  <c r="J44" i="4"/>
  <c r="K42" i="4"/>
  <c r="E66" i="1"/>
  <c r="E67" i="1" s="1"/>
  <c r="I41" i="6"/>
  <c r="H43" i="6"/>
  <c r="P16" i="4"/>
  <c r="Z16" i="4" s="1"/>
  <c r="M17" i="4"/>
  <c r="R15" i="4"/>
  <c r="T15" i="4"/>
  <c r="S15" i="4"/>
  <c r="Q15" i="4"/>
  <c r="J44" i="6"/>
  <c r="K42" i="6"/>
  <c r="X26" i="9"/>
  <c r="J46" i="1" s="1"/>
  <c r="Y24" i="9"/>
  <c r="T24" i="4"/>
  <c r="S26" i="4"/>
  <c r="E38" i="1" s="1"/>
  <c r="V15" i="4"/>
  <c r="X15" i="4"/>
  <c r="U15" i="4"/>
  <c r="W15" i="4"/>
  <c r="Y15" i="4"/>
  <c r="J41" i="6" l="1"/>
  <c r="I43" i="6"/>
  <c r="K44" i="4"/>
  <c r="L42" i="4"/>
  <c r="L44" i="4" s="1"/>
  <c r="C63" i="1"/>
  <c r="C64" i="1" s="1"/>
  <c r="Z24" i="9"/>
  <c r="Y26" i="9"/>
  <c r="K46" i="1" s="1"/>
  <c r="L42" i="6"/>
  <c r="L44" i="6" s="1"/>
  <c r="K44" i="6"/>
  <c r="P17" i="4"/>
  <c r="Z17" i="4" s="1"/>
  <c r="M18" i="4"/>
  <c r="P18" i="4" s="1"/>
  <c r="Z18" i="4" s="1"/>
  <c r="I17" i="4"/>
  <c r="J17" i="4" s="1"/>
  <c r="F18" i="4"/>
  <c r="J41" i="4"/>
  <c r="I43" i="4"/>
  <c r="U24" i="4"/>
  <c r="T26" i="4"/>
  <c r="F38" i="1" s="1"/>
  <c r="V16" i="4"/>
  <c r="X16" i="4"/>
  <c r="W16" i="4"/>
  <c r="Y16" i="4"/>
  <c r="R16" i="4"/>
  <c r="S16" i="4"/>
  <c r="T16" i="4"/>
  <c r="U16" i="4"/>
  <c r="Q16" i="4"/>
  <c r="Y18" i="4" l="1"/>
  <c r="X18" i="4"/>
  <c r="K41" i="6"/>
  <c r="J43" i="6"/>
  <c r="V24" i="4"/>
  <c r="U26" i="4"/>
  <c r="G38" i="1" s="1"/>
  <c r="J43" i="4"/>
  <c r="K41" i="4"/>
  <c r="R17" i="4"/>
  <c r="S17" i="4"/>
  <c r="U17" i="4"/>
  <c r="Q17" i="4"/>
  <c r="T17" i="4"/>
  <c r="V17" i="4"/>
  <c r="W17" i="4"/>
  <c r="Y17" i="4"/>
  <c r="X17" i="4"/>
  <c r="Z26" i="9"/>
  <c r="L46" i="1" s="1"/>
  <c r="M57" i="1"/>
  <c r="M58" i="1" s="1"/>
  <c r="M59" i="1" s="1"/>
  <c r="M60" i="1" s="1"/>
  <c r="M61" i="1" s="1"/>
  <c r="M62" i="1" s="1"/>
  <c r="M63" i="1" s="1"/>
  <c r="M64" i="1" s="1"/>
  <c r="M65" i="1" s="1"/>
  <c r="M66" i="1" s="1"/>
  <c r="M67" i="1" s="1"/>
  <c r="I18" i="4"/>
  <c r="J18" i="4" s="1"/>
  <c r="F19" i="4"/>
  <c r="L41" i="4" l="1"/>
  <c r="L43" i="4" s="1"/>
  <c r="K43" i="4"/>
  <c r="I19" i="4"/>
  <c r="J19" i="4" s="1"/>
  <c r="F20" i="4"/>
  <c r="I20" i="4" s="1"/>
  <c r="J20" i="4" s="1"/>
  <c r="W24" i="4"/>
  <c r="V26" i="4"/>
  <c r="H38" i="1" s="1"/>
  <c r="L41" i="6"/>
  <c r="L43" i="6" s="1"/>
  <c r="K43" i="6"/>
  <c r="R18" i="4"/>
  <c r="S18" i="4"/>
  <c r="U18" i="4"/>
  <c r="W18" i="4"/>
  <c r="Q18" i="4"/>
  <c r="T18" i="4"/>
  <c r="V18" i="4"/>
  <c r="C65" i="1"/>
  <c r="R19" i="4" l="1"/>
  <c r="T19" i="4"/>
  <c r="V19" i="4"/>
  <c r="X19" i="4"/>
  <c r="S19" i="4"/>
  <c r="U19" i="4"/>
  <c r="W19" i="4"/>
  <c r="Q19" i="4"/>
  <c r="C66" i="1"/>
  <c r="C67" i="1" s="1"/>
  <c r="R20" i="4"/>
  <c r="S20" i="4"/>
  <c r="T20" i="4"/>
  <c r="V20" i="4"/>
  <c r="X20" i="4"/>
  <c r="U20" i="4"/>
  <c r="W20" i="4"/>
  <c r="Y20" i="4"/>
  <c r="Q20" i="4"/>
  <c r="X24" i="4"/>
  <c r="W26" i="4"/>
  <c r="I38" i="1" s="1"/>
  <c r="Y24" i="4" l="1"/>
  <c r="X26" i="4"/>
  <c r="J38" i="1" s="1"/>
  <c r="Z24" i="4" l="1"/>
  <c r="Y26" i="4"/>
  <c r="K38" i="1" s="1"/>
  <c r="I57" i="1" l="1"/>
  <c r="I58" i="1" s="1"/>
  <c r="I59" i="1" s="1"/>
  <c r="I60" i="1" s="1"/>
  <c r="I61" i="1" s="1"/>
  <c r="I62" i="1" s="1"/>
  <c r="I63" i="1" s="1"/>
  <c r="I64" i="1" s="1"/>
  <c r="I65" i="1" s="1"/>
  <c r="I66" i="1" s="1"/>
  <c r="I67" i="1" s="1"/>
  <c r="Z26" i="4"/>
  <c r="L38" i="1" s="1"/>
</calcChain>
</file>

<file path=xl/comments1.xml><?xml version="1.0" encoding="utf-8"?>
<comments xmlns="http://schemas.openxmlformats.org/spreadsheetml/2006/main">
  <authors>
    <author>BPPassPort User</author>
  </authors>
  <commentList>
    <comment ref="L37" authorId="0">
      <text>
        <r>
          <rPr>
            <sz val="8"/>
            <color indexed="81"/>
            <rFont val="Tahoma"/>
            <charset val="1"/>
          </rPr>
          <t xml:space="preserve">
Final results!</t>
        </r>
      </text>
    </comment>
  </commentList>
</comments>
</file>

<file path=xl/sharedStrings.xml><?xml version="1.0" encoding="utf-8"?>
<sst xmlns="http://schemas.openxmlformats.org/spreadsheetml/2006/main" count="557" uniqueCount="95">
  <si>
    <t>Block</t>
  </si>
  <si>
    <t>Team Name</t>
  </si>
  <si>
    <t>Option Chosen</t>
  </si>
  <si>
    <t>Initial P/L</t>
  </si>
  <si>
    <t>Year 1</t>
  </si>
  <si>
    <t>Initial Investment</t>
  </si>
  <si>
    <t>Initial Revenue</t>
  </si>
  <si>
    <t>Year 3</t>
  </si>
  <si>
    <t>Year 2</t>
  </si>
  <si>
    <t>Year 5</t>
  </si>
  <si>
    <t>Year 6</t>
  </si>
  <si>
    <t>Year 8</t>
  </si>
  <si>
    <t>Year 10</t>
  </si>
  <si>
    <t>Year 9</t>
  </si>
  <si>
    <t>Year 7</t>
  </si>
  <si>
    <t>Year 4</t>
  </si>
  <si>
    <t>A block: North Sea</t>
  </si>
  <si>
    <t>Team Name:</t>
  </si>
  <si>
    <t>Investment option:</t>
  </si>
  <si>
    <t>Year 4: Does the team lose production to re-route pipe?</t>
  </si>
  <si>
    <t>yes</t>
  </si>
  <si>
    <t>Production facilities</t>
  </si>
  <si>
    <t>$</t>
  </si>
  <si>
    <t>Drilling</t>
  </si>
  <si>
    <t>Year</t>
  </si>
  <si>
    <t>Reservoir size</t>
  </si>
  <si>
    <t>Oil price</t>
  </si>
  <si>
    <t>Recovery</t>
  </si>
  <si>
    <t>Production</t>
  </si>
  <si>
    <t>Production well equipment</t>
  </si>
  <si>
    <t>bbls</t>
  </si>
  <si>
    <t>$ per bbl</t>
  </si>
  <si>
    <t>rate %</t>
  </si>
  <si>
    <t xml:space="preserve">New process facilities </t>
  </si>
  <si>
    <t>Water injection facilities</t>
  </si>
  <si>
    <t>Well equipment</t>
  </si>
  <si>
    <t>New facilities link</t>
  </si>
  <si>
    <t>TOTAL PREDICTED REVENUE:</t>
  </si>
  <si>
    <t>Operating costs</t>
  </si>
  <si>
    <t>TOTAL INVESTMENT COSTS:</t>
  </si>
  <si>
    <t>Cost per year</t>
  </si>
  <si>
    <t>PROFIT OR LOSS:</t>
  </si>
  <si>
    <t xml:space="preserve"> </t>
  </si>
  <si>
    <t>Option</t>
  </si>
  <si>
    <t>Production Facilities</t>
  </si>
  <si>
    <t xml:space="preserve">Drilling </t>
  </si>
  <si>
    <t>Prod well equip</t>
  </si>
  <si>
    <t>new facilities</t>
  </si>
  <si>
    <t>Well equip</t>
  </si>
  <si>
    <t>new facilities link</t>
  </si>
  <si>
    <t>opex</t>
  </si>
  <si>
    <t>no</t>
  </si>
  <si>
    <t>Initial cost estimates:</t>
  </si>
  <si>
    <t>Pipe work</t>
  </si>
  <si>
    <t>Production tieback pipework</t>
  </si>
  <si>
    <t>Tie back Pipe work</t>
  </si>
  <si>
    <t>Initial 10 year estimation of P/L:</t>
  </si>
  <si>
    <t xml:space="preserve">Revenue </t>
  </si>
  <si>
    <t>REFERENCE DATA - do not amend</t>
  </si>
  <si>
    <t>Year 2: Does the team invest in infill drilling?</t>
  </si>
  <si>
    <t>TOTAL COSTS - 10 YEARS</t>
  </si>
  <si>
    <t>Annual Financial Reports</t>
  </si>
  <si>
    <t xml:space="preserve">North Sea A </t>
  </si>
  <si>
    <t>North Sea A</t>
  </si>
  <si>
    <t>North Sea B</t>
  </si>
  <si>
    <t>Egypt A</t>
  </si>
  <si>
    <t>Egypt B</t>
  </si>
  <si>
    <t>Angola A</t>
  </si>
  <si>
    <t>Angola B</t>
  </si>
  <si>
    <t>Annual P/L:</t>
  </si>
  <si>
    <t>Recovery rates reference data - for initial prediction</t>
  </si>
  <si>
    <t>Recovery rates reference data - base case (risk not mitigated)</t>
  </si>
  <si>
    <t>Recovery rates reference data - risked decision (mitigate risk)</t>
  </si>
  <si>
    <t>Team 3</t>
  </si>
  <si>
    <t>Team 4</t>
  </si>
  <si>
    <t>Team 6</t>
  </si>
  <si>
    <t>Team 2</t>
  </si>
  <si>
    <t>Year 4: Does the team invest to prevent pirates?</t>
  </si>
  <si>
    <t>Final P/L Calcs</t>
  </si>
  <si>
    <t>Does the team invest in infill drilling?</t>
  </si>
  <si>
    <t>1)</t>
  </si>
  <si>
    <t>2)</t>
  </si>
  <si>
    <t>3)</t>
  </si>
  <si>
    <t>Compare the students profit and loss after each year to make sure they are calculating correctly:</t>
  </si>
  <si>
    <t>Note the team's decisions during the game using the yellow drop down boxes:</t>
  </si>
  <si>
    <t>The spreadsheet calculates the profit and loss for each field based on the decisions that the teams take as to which option to choose and which risks to take</t>
  </si>
  <si>
    <t>You only need use the Summary sheet during the game unless you want to clarify some more detailed numbers if there is a query</t>
  </si>
  <si>
    <t>Instructions for using the spreadsheet are on the summary tab</t>
  </si>
  <si>
    <t>Don't amend any cells other than the yellow cells in the summary sheet</t>
  </si>
  <si>
    <t>You can show the students a graphical representation of what they predict they will do and how they have actually done using the chartsin the green tabs</t>
  </si>
  <si>
    <t>Graph Calcs - don’t amend</t>
  </si>
  <si>
    <t>Fill in the yellow cells then compare the green figures with the figures the students present:</t>
  </si>
  <si>
    <t>Team 1</t>
  </si>
  <si>
    <t>Team 5</t>
  </si>
  <si>
    <t>Does the team decide to mitigate their risk and lose money in year 4?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</si>
</sst>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6" formatCode="_-* #,##0_-;\-* #,##0_-;_-* &quot;-&quot;??_-;_-@_-"/>
    <numFmt numFmtId="167" formatCode="[$$-409]#,##0"/>
    <numFmt numFmtId="168" formatCode="#,##0.0"/>
    <numFmt numFmtId="170" formatCode="[$$-409]#,##0.0"/>
  </numFmts>
  <fonts count="36">
    <font>
      <sz val="10"/>
      <name val="Univers 45 Light"/>
    </font>
    <font>
      <sz val="10"/>
      <name val="Univers 45 Light"/>
    </font>
    <font>
      <b/>
      <sz val="10"/>
      <name val="Univers 45 Ligh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2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Calibri"/>
      <family val="2"/>
    </font>
    <font>
      <sz val="8"/>
      <name val="Univers 45 Light"/>
    </font>
    <font>
      <b/>
      <u/>
      <sz val="11"/>
      <color indexed="8"/>
      <name val="Calibri"/>
      <family val="2"/>
    </font>
    <font>
      <i/>
      <sz val="11"/>
      <color indexed="10"/>
      <name val="Calibri"/>
      <family val="2"/>
    </font>
    <font>
      <b/>
      <i/>
      <sz val="11"/>
      <color indexed="10"/>
      <name val="Calibri"/>
      <family val="2"/>
    </font>
    <font>
      <i/>
      <sz val="11"/>
      <color indexed="8"/>
      <name val="Calibri"/>
      <family val="2"/>
    </font>
    <font>
      <i/>
      <sz val="11"/>
      <color indexed="9"/>
      <name val="Calibri"/>
      <family val="2"/>
    </font>
    <font>
      <u/>
      <sz val="11"/>
      <color indexed="8"/>
      <name val="Calibri"/>
      <family val="2"/>
    </font>
    <font>
      <sz val="10"/>
      <color indexed="22"/>
      <name val="Univers 45 Light"/>
    </font>
    <font>
      <b/>
      <i/>
      <sz val="10"/>
      <color indexed="10"/>
      <name val="Univers 45 Light"/>
    </font>
    <font>
      <b/>
      <sz val="10"/>
      <color indexed="17"/>
      <name val="Univers 45 Light"/>
    </font>
    <font>
      <b/>
      <sz val="10"/>
      <color indexed="9"/>
      <name val="Univers 45 Light"/>
    </font>
    <font>
      <sz val="8"/>
      <color indexed="81"/>
      <name val="Tahoma"/>
      <charset val="1"/>
    </font>
    <font>
      <sz val="8.5"/>
      <color indexed="8"/>
      <name val="Univers 45 Light"/>
    </font>
    <font>
      <sz val="8.75"/>
      <color indexed="8"/>
      <name val="Univers 45 Light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7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8" fillId="0" borderId="0"/>
    <xf numFmtId="0" fontId="8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195">
    <xf numFmtId="0" fontId="0" fillId="0" borderId="0" xfId="0"/>
    <xf numFmtId="0" fontId="0" fillId="24" borderId="0" xfId="0" applyFill="1"/>
    <xf numFmtId="0" fontId="2" fillId="24" borderId="0" xfId="0" applyFont="1" applyFill="1"/>
    <xf numFmtId="0" fontId="1" fillId="24" borderId="0" xfId="0" applyFont="1" applyFill="1"/>
    <xf numFmtId="0" fontId="0" fillId="24" borderId="0" xfId="0" applyFill="1" applyAlignment="1">
      <alignment horizontal="center"/>
    </xf>
    <xf numFmtId="0" fontId="23" fillId="24" borderId="0" xfId="38" applyFont="1" applyFill="1"/>
    <xf numFmtId="0" fontId="3" fillId="24" borderId="0" xfId="38" applyFont="1" applyFill="1"/>
    <xf numFmtId="0" fontId="19" fillId="24" borderId="0" xfId="38" applyFont="1" applyFill="1"/>
    <xf numFmtId="0" fontId="3" fillId="25" borderId="10" xfId="38" applyFont="1" applyFill="1" applyBorder="1" applyAlignment="1"/>
    <xf numFmtId="0" fontId="24" fillId="24" borderId="0" xfId="38" applyFont="1" applyFill="1"/>
    <xf numFmtId="0" fontId="3" fillId="24" borderId="0" xfId="38" applyFont="1" applyFill="1" applyBorder="1" applyAlignment="1"/>
    <xf numFmtId="0" fontId="3" fillId="25" borderId="10" xfId="38" applyFont="1" applyFill="1" applyBorder="1" applyAlignment="1">
      <alignment horizontal="center"/>
    </xf>
    <xf numFmtId="0" fontId="25" fillId="24" borderId="0" xfId="38" applyFont="1" applyFill="1"/>
    <xf numFmtId="0" fontId="3" fillId="25" borderId="10" xfId="38" applyFont="1" applyFill="1" applyBorder="1"/>
    <xf numFmtId="0" fontId="26" fillId="24" borderId="0" xfId="38" applyFont="1" applyFill="1"/>
    <xf numFmtId="0" fontId="27" fillId="24" borderId="0" xfId="38" applyFont="1" applyFill="1"/>
    <xf numFmtId="0" fontId="3" fillId="24" borderId="11" xfId="38" applyFont="1" applyFill="1" applyBorder="1"/>
    <xf numFmtId="0" fontId="3" fillId="24" borderId="0" xfId="38" applyFont="1" applyFill="1" applyBorder="1"/>
    <xf numFmtId="0" fontId="3" fillId="24" borderId="12" xfId="38" applyFont="1" applyFill="1" applyBorder="1"/>
    <xf numFmtId="0" fontId="19" fillId="24" borderId="0" xfId="38" applyFont="1" applyFill="1" applyBorder="1"/>
    <xf numFmtId="0" fontId="3" fillId="24" borderId="0" xfId="38" applyFont="1" applyFill="1" applyBorder="1" applyAlignment="1">
      <alignment horizontal="right"/>
    </xf>
    <xf numFmtId="0" fontId="19" fillId="24" borderId="13" xfId="38" applyFont="1" applyFill="1" applyBorder="1"/>
    <xf numFmtId="0" fontId="19" fillId="24" borderId="10" xfId="38" applyFont="1" applyFill="1" applyBorder="1"/>
    <xf numFmtId="3" fontId="3" fillId="24" borderId="13" xfId="38" applyNumberFormat="1" applyFont="1" applyFill="1" applyBorder="1"/>
    <xf numFmtId="3" fontId="3" fillId="24" borderId="10" xfId="38" applyNumberFormat="1" applyFont="1" applyFill="1" applyBorder="1"/>
    <xf numFmtId="3" fontId="3" fillId="24" borderId="0" xfId="38" applyNumberFormat="1" applyFont="1" applyFill="1"/>
    <xf numFmtId="3" fontId="3" fillId="24" borderId="0" xfId="38" applyNumberFormat="1" applyFont="1" applyFill="1" applyBorder="1"/>
    <xf numFmtId="0" fontId="3" fillId="24" borderId="14" xfId="38" applyFont="1" applyFill="1" applyBorder="1"/>
    <xf numFmtId="0" fontId="3" fillId="24" borderId="15" xfId="38" applyFont="1" applyFill="1" applyBorder="1"/>
    <xf numFmtId="0" fontId="3" fillId="24" borderId="16" xfId="38" applyFont="1" applyFill="1" applyBorder="1"/>
    <xf numFmtId="0" fontId="23" fillId="24" borderId="14" xfId="38" applyFont="1" applyFill="1" applyBorder="1"/>
    <xf numFmtId="0" fontId="3" fillId="24" borderId="13" xfId="38" applyFont="1" applyFill="1" applyBorder="1" applyAlignment="1">
      <alignment horizontal="right"/>
    </xf>
    <xf numFmtId="3" fontId="3" fillId="25" borderId="17" xfId="38" applyNumberFormat="1" applyFont="1" applyFill="1" applyBorder="1"/>
    <xf numFmtId="3" fontId="3" fillId="25" borderId="10" xfId="38" applyNumberFormat="1" applyFont="1" applyFill="1" applyBorder="1"/>
    <xf numFmtId="167" fontId="19" fillId="26" borderId="10" xfId="38" applyNumberFormat="1" applyFont="1" applyFill="1" applyBorder="1"/>
    <xf numFmtId="3" fontId="3" fillId="24" borderId="12" xfId="38" applyNumberFormat="1" applyFont="1" applyFill="1" applyBorder="1" applyAlignment="1">
      <alignment horizontal="right"/>
    </xf>
    <xf numFmtId="3" fontId="3" fillId="24" borderId="18" xfId="38" applyNumberFormat="1" applyFont="1" applyFill="1" applyBorder="1"/>
    <xf numFmtId="0" fontId="19" fillId="24" borderId="15" xfId="38" applyFont="1" applyFill="1" applyBorder="1"/>
    <xf numFmtId="0" fontId="25" fillId="24" borderId="0" xfId="38" applyFont="1" applyFill="1" applyAlignment="1">
      <alignment horizontal="left"/>
    </xf>
    <xf numFmtId="0" fontId="2" fillId="24" borderId="0" xfId="0" applyFont="1" applyFill="1" applyAlignment="1">
      <alignment wrapText="1"/>
    </xf>
    <xf numFmtId="0" fontId="1" fillId="24" borderId="0" xfId="0" applyFont="1" applyFill="1" applyAlignment="1">
      <alignment wrapText="1"/>
    </xf>
    <xf numFmtId="0" fontId="0" fillId="24" borderId="0" xfId="0" applyFill="1" applyBorder="1"/>
    <xf numFmtId="0" fontId="2" fillId="24" borderId="0" xfId="0" applyFont="1" applyFill="1" applyBorder="1" applyAlignment="1">
      <alignment horizontal="right"/>
    </xf>
    <xf numFmtId="0" fontId="29" fillId="24" borderId="0" xfId="0" applyFont="1" applyFill="1"/>
    <xf numFmtId="0" fontId="0" fillId="24" borderId="0" xfId="0" applyFill="1" applyAlignment="1">
      <alignment horizontal="right"/>
    </xf>
    <xf numFmtId="167" fontId="0" fillId="25" borderId="10" xfId="0" applyNumberFormat="1" applyFill="1" applyBorder="1" applyAlignment="1">
      <alignment horizontal="center"/>
    </xf>
    <xf numFmtId="167" fontId="0" fillId="24" borderId="0" xfId="0" applyNumberFormat="1" applyFill="1" applyBorder="1" applyAlignment="1">
      <alignment horizontal="center"/>
    </xf>
    <xf numFmtId="167" fontId="0" fillId="24" borderId="12" xfId="0" applyNumberFormat="1" applyFill="1" applyBorder="1" applyAlignment="1">
      <alignment horizontal="center"/>
    </xf>
    <xf numFmtId="0" fontId="2" fillId="24" borderId="10" xfId="0" applyFont="1" applyFill="1" applyBorder="1" applyAlignment="1">
      <alignment horizontal="center" wrapText="1"/>
    </xf>
    <xf numFmtId="0" fontId="19" fillId="24" borderId="19" xfId="38" applyFont="1" applyFill="1" applyBorder="1"/>
    <xf numFmtId="0" fontId="19" fillId="24" borderId="20" xfId="38" applyFont="1" applyFill="1" applyBorder="1"/>
    <xf numFmtId="0" fontId="19" fillId="24" borderId="21" xfId="38" applyFont="1" applyFill="1" applyBorder="1"/>
    <xf numFmtId="0" fontId="19" fillId="24" borderId="17" xfId="38" applyFont="1" applyFill="1" applyBorder="1"/>
    <xf numFmtId="0" fontId="19" fillId="24" borderId="10" xfId="38" applyFont="1" applyFill="1" applyBorder="1" applyAlignment="1">
      <alignment horizontal="right"/>
    </xf>
    <xf numFmtId="166" fontId="3" fillId="25" borderId="10" xfId="28" applyNumberFormat="1" applyFont="1" applyFill="1" applyBorder="1"/>
    <xf numFmtId="168" fontId="3" fillId="24" borderId="10" xfId="38" applyNumberFormat="1" applyFont="1" applyFill="1" applyBorder="1"/>
    <xf numFmtId="4" fontId="3" fillId="24" borderId="10" xfId="38" applyNumberFormat="1" applyFont="1" applyFill="1" applyBorder="1"/>
    <xf numFmtId="168" fontId="19" fillId="26" borderId="10" xfId="38" applyNumberFormat="1" applyFont="1" applyFill="1" applyBorder="1"/>
    <xf numFmtId="168" fontId="19" fillId="24" borderId="12" xfId="38" applyNumberFormat="1" applyFont="1" applyFill="1" applyBorder="1"/>
    <xf numFmtId="168" fontId="3" fillId="25" borderId="19" xfId="38" applyNumberFormat="1" applyFont="1" applyFill="1" applyBorder="1"/>
    <xf numFmtId="168" fontId="3" fillId="25" borderId="22" xfId="38" applyNumberFormat="1" applyFont="1" applyFill="1" applyBorder="1"/>
    <xf numFmtId="168" fontId="3" fillId="25" borderId="20" xfId="38" applyNumberFormat="1" applyFont="1" applyFill="1" applyBorder="1"/>
    <xf numFmtId="168" fontId="3" fillId="25" borderId="22" xfId="38" applyNumberFormat="1" applyFont="1" applyFill="1" applyBorder="1"/>
    <xf numFmtId="168" fontId="3" fillId="24" borderId="14" xfId="38" applyNumberFormat="1" applyFont="1" applyFill="1" applyBorder="1"/>
    <xf numFmtId="168" fontId="3" fillId="25" borderId="11" xfId="38" applyNumberFormat="1" applyFont="1" applyFill="1" applyBorder="1"/>
    <xf numFmtId="168" fontId="3" fillId="25" borderId="0" xfId="38" applyNumberFormat="1" applyFont="1" applyFill="1" applyBorder="1"/>
    <xf numFmtId="168" fontId="3" fillId="25" borderId="11" xfId="38" applyNumberFormat="1" applyFont="1" applyFill="1" applyBorder="1"/>
    <xf numFmtId="168" fontId="3" fillId="24" borderId="11" xfId="38" applyNumberFormat="1" applyFont="1" applyFill="1" applyBorder="1"/>
    <xf numFmtId="168" fontId="3" fillId="24" borderId="0" xfId="38" applyNumberFormat="1" applyFont="1" applyFill="1" applyBorder="1"/>
    <xf numFmtId="168" fontId="3" fillId="24" borderId="15" xfId="38" applyNumberFormat="1" applyFont="1" applyFill="1" applyBorder="1"/>
    <xf numFmtId="168" fontId="3" fillId="24" borderId="23" xfId="38" applyNumberFormat="1" applyFont="1" applyFill="1" applyBorder="1"/>
    <xf numFmtId="168" fontId="3" fillId="24" borderId="16" xfId="38" applyNumberFormat="1" applyFont="1" applyFill="1" applyBorder="1"/>
    <xf numFmtId="168" fontId="3" fillId="25" borderId="23" xfId="38" applyNumberFormat="1" applyFont="1" applyFill="1" applyBorder="1"/>
    <xf numFmtId="4" fontId="3" fillId="24" borderId="0" xfId="38" applyNumberFormat="1" applyFont="1" applyFill="1" applyBorder="1"/>
    <xf numFmtId="168" fontId="3" fillId="26" borderId="10" xfId="38" applyNumberFormat="1" applyFont="1" applyFill="1" applyBorder="1"/>
    <xf numFmtId="0" fontId="19" fillId="24" borderId="18" xfId="38" applyFont="1" applyFill="1" applyBorder="1"/>
    <xf numFmtId="0" fontId="19" fillId="24" borderId="23" xfId="38" applyFont="1" applyFill="1" applyBorder="1"/>
    <xf numFmtId="0" fontId="19" fillId="24" borderId="14" xfId="38" applyFont="1" applyFill="1" applyBorder="1"/>
    <xf numFmtId="0" fontId="19" fillId="24" borderId="0" xfId="38" applyFont="1" applyFill="1" applyBorder="1"/>
    <xf numFmtId="0" fontId="19" fillId="24" borderId="12" xfId="38" applyFont="1" applyFill="1" applyBorder="1"/>
    <xf numFmtId="0" fontId="25" fillId="24" borderId="16" xfId="38" applyFont="1" applyFill="1" applyBorder="1"/>
    <xf numFmtId="0" fontId="20" fillId="24" borderId="16" xfId="38" applyFont="1" applyFill="1" applyBorder="1"/>
    <xf numFmtId="0" fontId="3" fillId="24" borderId="16" xfId="38" applyFont="1" applyFill="1" applyBorder="1"/>
    <xf numFmtId="168" fontId="3" fillId="24" borderId="12" xfId="38" applyNumberFormat="1" applyFont="1" applyFill="1" applyBorder="1"/>
    <xf numFmtId="0" fontId="3" fillId="27" borderId="0" xfId="38" applyFont="1" applyFill="1"/>
    <xf numFmtId="0" fontId="28" fillId="27" borderId="0" xfId="38" applyFont="1" applyFill="1"/>
    <xf numFmtId="0" fontId="3" fillId="27" borderId="16" xfId="38" applyFont="1" applyFill="1" applyBorder="1"/>
    <xf numFmtId="0" fontId="26" fillId="27" borderId="0" xfId="38" applyFont="1" applyFill="1"/>
    <xf numFmtId="0" fontId="26" fillId="27" borderId="17" xfId="38" applyFont="1" applyFill="1" applyBorder="1" applyAlignment="1"/>
    <xf numFmtId="0" fontId="26" fillId="27" borderId="24" xfId="38" applyFont="1" applyFill="1" applyBorder="1" applyAlignment="1"/>
    <xf numFmtId="0" fontId="26" fillId="27" borderId="18" xfId="38" applyFont="1" applyFill="1" applyBorder="1"/>
    <xf numFmtId="0" fontId="26" fillId="27" borderId="10" xfId="38" applyFont="1" applyFill="1" applyBorder="1" applyAlignment="1">
      <alignment horizontal="right"/>
    </xf>
    <xf numFmtId="0" fontId="26" fillId="27" borderId="10" xfId="38" applyFont="1" applyFill="1" applyBorder="1" applyAlignment="1">
      <alignment wrapText="1"/>
    </xf>
    <xf numFmtId="0" fontId="26" fillId="27" borderId="11" xfId="38" applyFont="1" applyFill="1" applyBorder="1"/>
    <xf numFmtId="3" fontId="26" fillId="27" borderId="14" xfId="38" applyNumberFormat="1" applyFont="1" applyFill="1" applyBorder="1"/>
    <xf numFmtId="3" fontId="26" fillId="27" borderId="11" xfId="38" applyNumberFormat="1" applyFont="1" applyFill="1" applyBorder="1"/>
    <xf numFmtId="3" fontId="26" fillId="27" borderId="0" xfId="38" applyNumberFormat="1" applyFont="1" applyFill="1" applyBorder="1" applyAlignment="1">
      <alignment horizontal="right"/>
    </xf>
    <xf numFmtId="3" fontId="26" fillId="27" borderId="0" xfId="38" applyNumberFormat="1" applyFont="1" applyFill="1" applyBorder="1"/>
    <xf numFmtId="0" fontId="26" fillId="27" borderId="23" xfId="38" applyFont="1" applyFill="1" applyBorder="1"/>
    <xf numFmtId="3" fontId="26" fillId="27" borderId="15" xfId="38" applyNumberFormat="1" applyFont="1" applyFill="1" applyBorder="1"/>
    <xf numFmtId="3" fontId="26" fillId="27" borderId="23" xfId="38" applyNumberFormat="1" applyFont="1" applyFill="1" applyBorder="1"/>
    <xf numFmtId="3" fontId="26" fillId="27" borderId="16" xfId="38" applyNumberFormat="1" applyFont="1" applyFill="1" applyBorder="1"/>
    <xf numFmtId="0" fontId="26" fillId="27" borderId="19" xfId="38" applyFont="1" applyFill="1" applyBorder="1" applyAlignment="1"/>
    <xf numFmtId="0" fontId="3" fillId="27" borderId="20" xfId="38" applyFont="1" applyFill="1" applyBorder="1" applyAlignment="1"/>
    <xf numFmtId="0" fontId="3" fillId="27" borderId="21" xfId="38" applyFont="1" applyFill="1" applyBorder="1" applyAlignment="1"/>
    <xf numFmtId="0" fontId="26" fillId="27" borderId="17" xfId="38" applyFont="1" applyFill="1" applyBorder="1" applyAlignment="1">
      <alignment horizontal="right"/>
    </xf>
    <xf numFmtId="0" fontId="26" fillId="27" borderId="10" xfId="38" applyFont="1" applyFill="1" applyBorder="1"/>
    <xf numFmtId="0" fontId="26" fillId="27" borderId="24" xfId="38" applyFont="1" applyFill="1" applyBorder="1"/>
    <xf numFmtId="0" fontId="26" fillId="27" borderId="14" xfId="38" applyFont="1" applyFill="1" applyBorder="1"/>
    <xf numFmtId="0" fontId="26" fillId="27" borderId="0" xfId="38" applyFont="1" applyFill="1" applyBorder="1"/>
    <xf numFmtId="0" fontId="26" fillId="27" borderId="15" xfId="38" applyFont="1" applyFill="1" applyBorder="1"/>
    <xf numFmtId="0" fontId="26" fillId="27" borderId="16" xfId="38" applyFont="1" applyFill="1" applyBorder="1"/>
    <xf numFmtId="0" fontId="3" fillId="27" borderId="24" xfId="38" applyFont="1" applyFill="1" applyBorder="1" applyAlignment="1"/>
    <xf numFmtId="0" fontId="3" fillId="27" borderId="13" xfId="38" applyFont="1" applyFill="1" applyBorder="1" applyAlignment="1"/>
    <xf numFmtId="0" fontId="26" fillId="27" borderId="22" xfId="38" applyFont="1" applyFill="1" applyBorder="1"/>
    <xf numFmtId="0" fontId="26" fillId="27" borderId="12" xfId="38" applyFont="1" applyFill="1" applyBorder="1"/>
    <xf numFmtId="168" fontId="19" fillId="24" borderId="0" xfId="38" applyNumberFormat="1" applyFont="1" applyFill="1" applyBorder="1"/>
    <xf numFmtId="3" fontId="26" fillId="27" borderId="20" xfId="0" applyNumberFormat="1" applyFont="1" applyFill="1" applyBorder="1" applyAlignment="1"/>
    <xf numFmtId="3" fontId="26" fillId="27" borderId="22" xfId="0" applyNumberFormat="1" applyFont="1" applyFill="1" applyBorder="1" applyAlignment="1"/>
    <xf numFmtId="3" fontId="26" fillId="27" borderId="20" xfId="0" applyNumberFormat="1" applyFont="1" applyFill="1" applyBorder="1" applyAlignment="1">
      <alignment horizontal="right"/>
    </xf>
    <xf numFmtId="3" fontId="26" fillId="27" borderId="0" xfId="0" applyNumberFormat="1" applyFont="1" applyFill="1" applyBorder="1" applyAlignment="1"/>
    <xf numFmtId="3" fontId="26" fillId="27" borderId="11" xfId="0" applyNumberFormat="1" applyFont="1" applyFill="1" applyBorder="1" applyAlignment="1"/>
    <xf numFmtId="3" fontId="26" fillId="27" borderId="16" xfId="0" applyNumberFormat="1" applyFont="1" applyFill="1" applyBorder="1" applyAlignment="1"/>
    <xf numFmtId="3" fontId="26" fillId="27" borderId="23" xfId="0" applyNumberFormat="1" applyFont="1" applyFill="1" applyBorder="1" applyAlignment="1"/>
    <xf numFmtId="0" fontId="3" fillId="27" borderId="22" xfId="38" applyFont="1" applyFill="1" applyBorder="1"/>
    <xf numFmtId="0" fontId="3" fillId="27" borderId="11" xfId="38" applyFont="1" applyFill="1" applyBorder="1"/>
    <xf numFmtId="0" fontId="3" fillId="27" borderId="23" xfId="38" applyFont="1" applyFill="1" applyBorder="1"/>
    <xf numFmtId="0" fontId="26" fillId="27" borderId="17" xfId="38" applyFont="1" applyFill="1" applyBorder="1" applyAlignment="1">
      <alignment wrapText="1"/>
    </xf>
    <xf numFmtId="0" fontId="3" fillId="27" borderId="14" xfId="38" applyFont="1" applyFill="1" applyBorder="1"/>
    <xf numFmtId="3" fontId="26" fillId="27" borderId="14" xfId="0" applyNumberFormat="1" applyFont="1" applyFill="1" applyBorder="1" applyAlignment="1"/>
    <xf numFmtId="0" fontId="25" fillId="24" borderId="0" xfId="38" applyFont="1" applyFill="1" applyBorder="1" applyAlignment="1">
      <alignment horizontal="left"/>
    </xf>
    <xf numFmtId="3" fontId="26" fillId="27" borderId="22" xfId="38" applyNumberFormat="1" applyFont="1" applyFill="1" applyBorder="1"/>
    <xf numFmtId="168" fontId="3" fillId="25" borderId="19" xfId="38" applyNumberFormat="1" applyFont="1" applyFill="1" applyBorder="1" applyAlignment="1">
      <alignment horizontal="right"/>
    </xf>
    <xf numFmtId="0" fontId="0" fillId="24" borderId="16" xfId="0" applyFill="1" applyBorder="1"/>
    <xf numFmtId="0" fontId="0" fillId="27" borderId="22" xfId="0" applyFill="1" applyBorder="1" applyAlignment="1">
      <alignment horizontal="right"/>
    </xf>
    <xf numFmtId="0" fontId="0" fillId="27" borderId="19" xfId="0" applyFill="1" applyBorder="1" applyAlignment="1">
      <alignment horizontal="right"/>
    </xf>
    <xf numFmtId="0" fontId="0" fillId="27" borderId="20" xfId="0" applyFill="1" applyBorder="1" applyAlignment="1">
      <alignment horizontal="right"/>
    </xf>
    <xf numFmtId="0" fontId="0" fillId="27" borderId="21" xfId="0" applyFill="1" applyBorder="1" applyAlignment="1">
      <alignment horizontal="right"/>
    </xf>
    <xf numFmtId="0" fontId="0" fillId="27" borderId="15" xfId="0" applyFill="1" applyBorder="1" applyAlignment="1">
      <alignment horizontal="right"/>
    </xf>
    <xf numFmtId="0" fontId="0" fillId="27" borderId="16" xfId="0" applyFill="1" applyBorder="1" applyAlignment="1">
      <alignment horizontal="right"/>
    </xf>
    <xf numFmtId="0" fontId="0" fillId="27" borderId="18" xfId="0" applyFill="1" applyBorder="1" applyAlignment="1">
      <alignment horizontal="right"/>
    </xf>
    <xf numFmtId="0" fontId="0" fillId="27" borderId="11" xfId="0" applyFill="1" applyBorder="1"/>
    <xf numFmtId="0" fontId="0" fillId="27" borderId="14" xfId="0" applyFill="1" applyBorder="1"/>
    <xf numFmtId="0" fontId="0" fillId="27" borderId="0" xfId="0" applyFill="1" applyBorder="1"/>
    <xf numFmtId="0" fontId="0" fillId="27" borderId="12" xfId="0" applyFill="1" applyBorder="1"/>
    <xf numFmtId="0" fontId="0" fillId="27" borderId="23" xfId="0" applyFill="1" applyBorder="1"/>
    <xf numFmtId="0" fontId="0" fillId="27" borderId="15" xfId="0" applyFill="1" applyBorder="1"/>
    <xf numFmtId="0" fontId="0" fillId="27" borderId="16" xfId="0" applyFill="1" applyBorder="1"/>
    <xf numFmtId="0" fontId="0" fillId="27" borderId="18" xfId="0" applyFill="1" applyBorder="1"/>
    <xf numFmtId="0" fontId="30" fillId="24" borderId="0" xfId="0" applyFont="1" applyFill="1"/>
    <xf numFmtId="0" fontId="31" fillId="24" borderId="0" xfId="0" applyFont="1" applyFill="1" applyBorder="1"/>
    <xf numFmtId="0" fontId="2" fillId="24" borderId="10" xfId="0" applyFont="1" applyFill="1" applyBorder="1" applyAlignment="1">
      <alignment wrapText="1"/>
    </xf>
    <xf numFmtId="0" fontId="2" fillId="24" borderId="19" xfId="0" applyFont="1" applyFill="1" applyBorder="1" applyAlignment="1">
      <alignment horizontal="right"/>
    </xf>
    <xf numFmtId="0" fontId="2" fillId="24" borderId="20" xfId="0" applyFont="1" applyFill="1" applyBorder="1" applyAlignment="1">
      <alignment horizontal="right"/>
    </xf>
    <xf numFmtId="0" fontId="2" fillId="24" borderId="21" xfId="0" applyFont="1" applyFill="1" applyBorder="1" applyAlignment="1">
      <alignment horizontal="right"/>
    </xf>
    <xf numFmtId="0" fontId="31" fillId="24" borderId="14" xfId="0" applyFont="1" applyFill="1" applyBorder="1"/>
    <xf numFmtId="0" fontId="31" fillId="24" borderId="15" xfId="0" applyFont="1" applyFill="1" applyBorder="1"/>
    <xf numFmtId="0" fontId="31" fillId="24" borderId="16" xfId="0" applyFont="1" applyFill="1" applyBorder="1"/>
    <xf numFmtId="0" fontId="0" fillId="25" borderId="17" xfId="0" applyFill="1" applyBorder="1" applyAlignment="1">
      <alignment horizontal="center"/>
    </xf>
    <xf numFmtId="170" fontId="31" fillId="24" borderId="14" xfId="0" applyNumberFormat="1" applyFont="1" applyFill="1" applyBorder="1" applyAlignment="1">
      <alignment horizontal="center"/>
    </xf>
    <xf numFmtId="170" fontId="31" fillId="24" borderId="12" xfId="0" applyNumberFormat="1" applyFont="1" applyFill="1" applyBorder="1" applyAlignment="1">
      <alignment horizontal="center"/>
    </xf>
    <xf numFmtId="167" fontId="31" fillId="24" borderId="14" xfId="0" applyNumberFormat="1" applyFont="1" applyFill="1" applyBorder="1" applyAlignment="1">
      <alignment horizontal="center"/>
    </xf>
    <xf numFmtId="167" fontId="31" fillId="24" borderId="12" xfId="0" applyNumberFormat="1" applyFont="1" applyFill="1" applyBorder="1" applyAlignment="1">
      <alignment horizontal="center"/>
    </xf>
    <xf numFmtId="167" fontId="31" fillId="24" borderId="15" xfId="0" applyNumberFormat="1" applyFont="1" applyFill="1" applyBorder="1" applyAlignment="1">
      <alignment horizontal="center"/>
    </xf>
    <xf numFmtId="167" fontId="31" fillId="24" borderId="18" xfId="0" applyNumberFormat="1" applyFont="1" applyFill="1" applyBorder="1" applyAlignment="1">
      <alignment horizontal="center"/>
    </xf>
    <xf numFmtId="0" fontId="0" fillId="25" borderId="13" xfId="0" applyFill="1" applyBorder="1"/>
    <xf numFmtId="0" fontId="2" fillId="24" borderId="22" xfId="0" applyFont="1" applyFill="1" applyBorder="1"/>
    <xf numFmtId="0" fontId="2" fillId="24" borderId="11" xfId="0" applyFont="1" applyFill="1" applyBorder="1"/>
    <xf numFmtId="0" fontId="2" fillId="24" borderId="23" xfId="0" applyFont="1" applyFill="1" applyBorder="1"/>
    <xf numFmtId="0" fontId="2" fillId="24" borderId="22" xfId="0" applyFont="1" applyFill="1" applyBorder="1" applyAlignment="1">
      <alignment horizontal="right"/>
    </xf>
    <xf numFmtId="170" fontId="31" fillId="24" borderId="11" xfId="0" applyNumberFormat="1" applyFont="1" applyFill="1" applyBorder="1" applyAlignment="1">
      <alignment horizontal="center"/>
    </xf>
    <xf numFmtId="167" fontId="31" fillId="24" borderId="11" xfId="0" applyNumberFormat="1" applyFont="1" applyFill="1" applyBorder="1" applyAlignment="1">
      <alignment horizontal="center"/>
    </xf>
    <xf numFmtId="167" fontId="31" fillId="24" borderId="23" xfId="0" applyNumberFormat="1" applyFont="1" applyFill="1" applyBorder="1" applyAlignment="1">
      <alignment horizontal="center"/>
    </xf>
    <xf numFmtId="0" fontId="31" fillId="24" borderId="11" xfId="0" applyFont="1" applyFill="1" applyBorder="1"/>
    <xf numFmtId="0" fontId="31" fillId="24" borderId="23" xfId="0" applyFont="1" applyFill="1" applyBorder="1"/>
    <xf numFmtId="0" fontId="2" fillId="24" borderId="23" xfId="0" applyFont="1" applyFill="1" applyBorder="1" applyAlignment="1">
      <alignment wrapText="1"/>
    </xf>
    <xf numFmtId="0" fontId="2" fillId="24" borderId="23" xfId="0" applyFont="1" applyFill="1" applyBorder="1" applyAlignment="1">
      <alignment horizontal="right" wrapText="1"/>
    </xf>
    <xf numFmtId="0" fontId="2" fillId="24" borderId="16" xfId="0" applyFont="1" applyFill="1" applyBorder="1"/>
    <xf numFmtId="0" fontId="30" fillId="24" borderId="0" xfId="0" applyFont="1" applyFill="1" applyAlignment="1">
      <alignment horizontal="right"/>
    </xf>
    <xf numFmtId="0" fontId="1" fillId="24" borderId="19" xfId="0" applyFont="1" applyFill="1" applyBorder="1"/>
    <xf numFmtId="0" fontId="1" fillId="24" borderId="20" xfId="0" applyFont="1" applyFill="1" applyBorder="1"/>
    <xf numFmtId="0" fontId="1" fillId="24" borderId="21" xfId="0" applyFont="1" applyFill="1" applyBorder="1"/>
    <xf numFmtId="0" fontId="1" fillId="24" borderId="14" xfId="0" applyFont="1" applyFill="1" applyBorder="1" applyAlignment="1">
      <alignment horizontal="center"/>
    </xf>
    <xf numFmtId="0" fontId="1" fillId="24" borderId="0" xfId="0" applyFont="1" applyFill="1" applyBorder="1"/>
    <xf numFmtId="0" fontId="1" fillId="24" borderId="12" xfId="0" applyFont="1" applyFill="1" applyBorder="1"/>
    <xf numFmtId="0" fontId="1" fillId="24" borderId="15" xfId="0" applyFont="1" applyFill="1" applyBorder="1"/>
    <xf numFmtId="0" fontId="1" fillId="24" borderId="16" xfId="0" applyFont="1" applyFill="1" applyBorder="1"/>
    <xf numFmtId="0" fontId="1" fillId="24" borderId="18" xfId="0" applyFont="1" applyFill="1" applyBorder="1"/>
    <xf numFmtId="0" fontId="32" fillId="28" borderId="11" xfId="0" applyFont="1" applyFill="1" applyBorder="1"/>
    <xf numFmtId="0" fontId="32" fillId="28" borderId="23" xfId="0" applyFont="1" applyFill="1" applyBorder="1"/>
    <xf numFmtId="0" fontId="26" fillId="27" borderId="22" xfId="38" applyFont="1" applyFill="1" applyBorder="1"/>
    <xf numFmtId="0" fontId="26" fillId="27" borderId="11" xfId="38" applyFont="1" applyFill="1" applyBorder="1"/>
    <xf numFmtId="0" fontId="26" fillId="27" borderId="23" xfId="38" applyFont="1" applyFill="1" applyBorder="1"/>
    <xf numFmtId="0" fontId="26" fillId="27" borderId="19" xfId="38" applyFont="1" applyFill="1" applyBorder="1"/>
    <xf numFmtId="0" fontId="26" fillId="27" borderId="21" xfId="38" applyFont="1" applyFill="1" applyBorder="1"/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_OEC Volunteer Spreadsheet_Sam's revisions" xfId="38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12">
    <dxf>
      <font>
        <b/>
        <i val="0"/>
        <condense val="0"/>
        <extend val="0"/>
        <color indexed="17"/>
      </font>
      <fill>
        <patternFill patternType="solid">
          <bgColor indexed="9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9"/>
        </patternFill>
      </fill>
    </dxf>
    <dxf>
      <font>
        <b/>
        <i val="0"/>
        <condense val="0"/>
        <extend val="0"/>
        <color indexed="17"/>
      </font>
      <fill>
        <patternFill patternType="solid">
          <bgColor indexed="9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9"/>
        </patternFill>
      </fill>
    </dxf>
    <dxf>
      <font>
        <b/>
        <i val="0"/>
        <condense val="0"/>
        <extend val="0"/>
        <color indexed="17"/>
      </font>
      <fill>
        <patternFill patternType="solid">
          <bgColor indexed="9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9"/>
        </patternFill>
      </fill>
    </dxf>
    <dxf>
      <font>
        <b/>
        <i val="0"/>
        <condense val="0"/>
        <extend val="0"/>
        <color indexed="17"/>
      </font>
      <fill>
        <patternFill patternType="solid">
          <bgColor indexed="9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9"/>
        </patternFill>
      </fill>
    </dxf>
    <dxf>
      <font>
        <b/>
        <i val="0"/>
        <condense val="0"/>
        <extend val="0"/>
        <color indexed="17"/>
      </font>
      <fill>
        <patternFill patternType="solid">
          <bgColor indexed="9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9"/>
        </patternFill>
      </fill>
    </dxf>
    <dxf>
      <font>
        <b/>
        <i val="0"/>
        <condense val="0"/>
        <extend val="0"/>
        <color indexed="17"/>
      </font>
      <fill>
        <patternFill patternType="solid">
          <bgColor indexed="9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13" Type="http://schemas.openxmlformats.org/officeDocument/2006/relationships/sharedStrings" Target="sharedStrings.xml"/><Relationship Id="rId3" Type="http://schemas.openxmlformats.org/officeDocument/2006/relationships/chartsheet" Target="chartsheets/sheet1.xml"/><Relationship Id="rId7" Type="http://schemas.openxmlformats.org/officeDocument/2006/relationships/worksheet" Target="worksheets/sheet5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theme" Target="theme/theme1.xml"/><Relationship Id="rId5" Type="http://schemas.openxmlformats.org/officeDocument/2006/relationships/worksheet" Target="worksheets/sheet3.xml"/><Relationship Id="rId10" Type="http://schemas.openxmlformats.org/officeDocument/2006/relationships/worksheet" Target="worksheets/sheet8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7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Univers 45 Light"/>
                <a:ea typeface="Univers 45 Light"/>
                <a:cs typeface="Univers 45 Light"/>
              </a:defRPr>
            </a:pPr>
            <a:r>
              <a:rPr lang="en-GB"/>
              <a:t>Initial Profit Predictions</a:t>
            </a:r>
          </a:p>
        </c:rich>
      </c:tx>
      <c:layout>
        <c:manualLayout>
          <c:xMode val="edge"/>
          <c:yMode val="edge"/>
          <c:x val="0.40954495005549391"/>
          <c:y val="1.96399345335515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845726970033294E-2"/>
          <c:y val="0.11620294599018004"/>
          <c:w val="0.86570477247502775"/>
          <c:h val="0.823240589198036"/>
        </c:manualLayout>
      </c:layout>
      <c:lineChart>
        <c:grouping val="standard"/>
        <c:varyColors val="0"/>
        <c:ser>
          <c:idx val="1"/>
          <c:order val="0"/>
          <c:tx>
            <c:strRef>
              <c:f>Summary!$C$56</c:f>
              <c:strCache>
                <c:ptCount val="1"/>
                <c:pt idx="0">
                  <c:v>Team 1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Summary!$B$57:$B$67</c:f>
              <c:numCache>
                <c:formatCode>General</c:formatCode>
                <c:ptCount val="11"/>
                <c:pt idx="0">
                  <c:v>-1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Summary!$C$57:$C$67</c:f>
              <c:numCache>
                <c:formatCode>General</c:formatCode>
                <c:ptCount val="1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Summary!$D$56</c:f>
              <c:strCache>
                <c:ptCount val="1"/>
                <c:pt idx="0">
                  <c:v>Team 2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Summary!$B$57:$B$67</c:f>
              <c:numCache>
                <c:formatCode>General</c:formatCode>
                <c:ptCount val="11"/>
                <c:pt idx="0">
                  <c:v>-1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Summary!$D$57:$D$67</c:f>
              <c:numCache>
                <c:formatCode>General</c:formatCode>
                <c:ptCount val="1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Summary!$E$56</c:f>
              <c:strCache>
                <c:ptCount val="1"/>
                <c:pt idx="0">
                  <c:v>Team 3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Summary!$B$57:$B$67</c:f>
              <c:numCache>
                <c:formatCode>General</c:formatCode>
                <c:ptCount val="11"/>
                <c:pt idx="0">
                  <c:v>-1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Summary!$E$57:$E$67</c:f>
              <c:numCache>
                <c:formatCode>General</c:formatCode>
                <c:ptCount val="1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Summary!$F$56</c:f>
              <c:strCache>
                <c:ptCount val="1"/>
                <c:pt idx="0">
                  <c:v>Team 4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numRef>
              <c:f>Summary!$B$57:$B$67</c:f>
              <c:numCache>
                <c:formatCode>General</c:formatCode>
                <c:ptCount val="11"/>
                <c:pt idx="0">
                  <c:v>-1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Summary!$F$57:$F$67</c:f>
              <c:numCache>
                <c:formatCode>General</c:formatCode>
                <c:ptCount val="1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Summary!$G$56</c:f>
              <c:strCache>
                <c:ptCount val="1"/>
                <c:pt idx="0">
                  <c:v>Team 5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Summary!$B$57:$B$67</c:f>
              <c:numCache>
                <c:formatCode>General</c:formatCode>
                <c:ptCount val="11"/>
                <c:pt idx="0">
                  <c:v>-1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Summary!$G$57:$G$67</c:f>
              <c:numCache>
                <c:formatCode>General</c:formatCode>
                <c:ptCount val="1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Summary!$H$56</c:f>
              <c:strCache>
                <c:ptCount val="1"/>
                <c:pt idx="0">
                  <c:v>Team 6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Summary!$B$57:$B$67</c:f>
              <c:numCache>
                <c:formatCode>General</c:formatCode>
                <c:ptCount val="11"/>
                <c:pt idx="0">
                  <c:v>-1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Summary!$H$57:$H$67</c:f>
              <c:numCache>
                <c:formatCode>General</c:formatCode>
                <c:ptCount val="1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52352"/>
        <c:axId val="37653888"/>
      </c:lineChart>
      <c:catAx>
        <c:axId val="3765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Univers 45 Light"/>
                <a:ea typeface="Univers 45 Light"/>
                <a:cs typeface="Univers 45 Light"/>
              </a:defRPr>
            </a:pPr>
            <a:endParaRPr lang="en-US"/>
          </a:p>
        </c:txPr>
        <c:crossAx val="37653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653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Univers 45 Light"/>
                <a:ea typeface="Univers 45 Light"/>
                <a:cs typeface="Univers 45 Light"/>
              </a:defRPr>
            </a:pPr>
            <a:endParaRPr lang="en-US"/>
          </a:p>
        </c:txPr>
        <c:crossAx val="37652352"/>
        <c:crosses val="autoZero"/>
        <c:crossBetween val="between"/>
      </c:valAx>
      <c:spPr>
        <a:solidFill>
          <a:srgbClr val="FFFFCC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675915649278583"/>
          <c:y val="0.43371522094926351"/>
          <c:w val="7.8801331853496109E-2"/>
          <c:h val="0.188216039279869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Univers 45 Light"/>
              <a:ea typeface="Univers 45 Light"/>
              <a:cs typeface="Univers 45 Light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Univers 45 Light"/>
          <a:ea typeface="Univers 45 Light"/>
          <a:cs typeface="Univers 45 Light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Univers 45 Light"/>
                <a:ea typeface="Univers 45 Light"/>
                <a:cs typeface="Univers 45 Light"/>
              </a:defRPr>
            </a:pPr>
            <a:r>
              <a:rPr lang="en-GB"/>
              <a:t>Final Positions</a:t>
            </a:r>
          </a:p>
        </c:rich>
      </c:tx>
      <c:layout>
        <c:manualLayout>
          <c:xMode val="edge"/>
          <c:yMode val="edge"/>
          <c:x val="0.44173140954495005"/>
          <c:y val="1.96399345335515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285238623751388E-2"/>
          <c:y val="0.11783960720130933"/>
          <c:w val="0.85460599334073251"/>
          <c:h val="0.81669394435351883"/>
        </c:manualLayout>
      </c:layout>
      <c:lineChart>
        <c:grouping val="standard"/>
        <c:varyColors val="0"/>
        <c:ser>
          <c:idx val="0"/>
          <c:order val="0"/>
          <c:tx>
            <c:strRef>
              <c:f>Summary!$I$56</c:f>
              <c:strCache>
                <c:ptCount val="1"/>
                <c:pt idx="0">
                  <c:v>Team 1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Summary!$B$57:$B$67</c:f>
              <c:numCache>
                <c:formatCode>General</c:formatCode>
                <c:ptCount val="11"/>
                <c:pt idx="0">
                  <c:v>-1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Summary!$I$57:$I$67</c:f>
              <c:numCache>
                <c:formatCode>General</c:formatCode>
                <c:ptCount val="1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Summary!$J$56</c:f>
              <c:strCache>
                <c:ptCount val="1"/>
                <c:pt idx="0">
                  <c:v>Team 2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Summary!$B$57:$B$67</c:f>
              <c:numCache>
                <c:formatCode>General</c:formatCode>
                <c:ptCount val="11"/>
                <c:pt idx="0">
                  <c:v>-1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Summary!$J$57:$J$67</c:f>
              <c:numCache>
                <c:formatCode>General</c:formatCode>
                <c:ptCount val="1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Summary!$K$56</c:f>
              <c:strCache>
                <c:ptCount val="1"/>
                <c:pt idx="0">
                  <c:v>Team 3</c:v>
                </c:pt>
              </c:strCache>
            </c:strRef>
          </c:tx>
          <c:spPr>
            <a:ln w="25400">
              <a:solidFill>
                <a:srgbClr val="33CCCC"/>
              </a:solidFill>
              <a:prstDash val="solid"/>
            </a:ln>
          </c:spPr>
          <c:marker>
            <c:symbol val="none"/>
          </c:marker>
          <c:cat>
            <c:numRef>
              <c:f>Summary!$B$57:$B$67</c:f>
              <c:numCache>
                <c:formatCode>General</c:formatCode>
                <c:ptCount val="11"/>
                <c:pt idx="0">
                  <c:v>-1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Summary!$K$57:$K$67</c:f>
              <c:numCache>
                <c:formatCode>General</c:formatCode>
                <c:ptCount val="1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Summary!$L$56</c:f>
              <c:strCache>
                <c:ptCount val="1"/>
                <c:pt idx="0">
                  <c:v>Team 4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numRef>
              <c:f>Summary!$B$57:$B$67</c:f>
              <c:numCache>
                <c:formatCode>General</c:formatCode>
                <c:ptCount val="11"/>
                <c:pt idx="0">
                  <c:v>-1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Summary!$L$57:$L$67</c:f>
              <c:numCache>
                <c:formatCode>General</c:formatCode>
                <c:ptCount val="1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Summary!$M$56</c:f>
              <c:strCache>
                <c:ptCount val="1"/>
                <c:pt idx="0">
                  <c:v>Team 5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Summary!$B$57:$B$67</c:f>
              <c:numCache>
                <c:formatCode>General</c:formatCode>
                <c:ptCount val="11"/>
                <c:pt idx="0">
                  <c:v>-1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Summary!$M$57:$M$67</c:f>
              <c:numCache>
                <c:formatCode>General</c:formatCode>
                <c:ptCount val="1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Summary!$N$56</c:f>
              <c:strCache>
                <c:ptCount val="1"/>
                <c:pt idx="0">
                  <c:v>Team 6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Summary!$B$57:$B$67</c:f>
              <c:numCache>
                <c:formatCode>General</c:formatCode>
                <c:ptCount val="11"/>
                <c:pt idx="0">
                  <c:v>-1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Summary!$N$57:$N$67</c:f>
              <c:numCache>
                <c:formatCode>General</c:formatCode>
                <c:ptCount val="1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461376"/>
        <c:axId val="37475456"/>
      </c:lineChart>
      <c:catAx>
        <c:axId val="37461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Univers 45 Light"/>
                <a:ea typeface="Univers 45 Light"/>
                <a:cs typeface="Univers 45 Light"/>
              </a:defRPr>
            </a:pPr>
            <a:endParaRPr lang="en-US"/>
          </a:p>
        </c:txPr>
        <c:crossAx val="37475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475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Univers 45 Light"/>
                <a:ea typeface="Univers 45 Light"/>
                <a:cs typeface="Univers 45 Light"/>
              </a:defRPr>
            </a:pPr>
            <a:endParaRPr lang="en-US"/>
          </a:p>
        </c:txPr>
        <c:crossAx val="3746137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009988901220862"/>
          <c:y val="0.42716857610474634"/>
          <c:w val="8.5460599334073253E-2"/>
          <c:h val="0.198036006546644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Univers 45 Light"/>
              <a:ea typeface="Univers 45 Light"/>
              <a:cs typeface="Univers 45 Light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Univers 45 Light"/>
          <a:ea typeface="Univers 45 Light"/>
          <a:cs typeface="Univers 45 Light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indexed="50"/>
  </sheetPr>
  <sheetViews>
    <sheetView zoomScale="75" workbookViewId="0"/>
  </sheetViews>
  <pageMargins left="0.75" right="0.75" top="1" bottom="1" header="0.5" footer="0.5"/>
  <headerFooter alignWithMargins="0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indexed="50"/>
  </sheetPr>
  <sheetViews>
    <sheetView zoomScale="134" workbookViewId="0"/>
  </sheetViews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197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162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9"/>
  <sheetViews>
    <sheetView workbookViewId="0">
      <selection activeCell="L30" sqref="L30"/>
    </sheetView>
  </sheetViews>
  <sheetFormatPr defaultRowHeight="13.5"/>
  <cols>
    <col min="1" max="1" width="3.140625" style="3" customWidth="1"/>
    <col min="2" max="16384" width="9.140625" style="3"/>
  </cols>
  <sheetData>
    <row r="3" spans="2:17">
      <c r="B3" s="179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1"/>
    </row>
    <row r="4" spans="2:17">
      <c r="B4" s="182">
        <v>1</v>
      </c>
      <c r="C4" s="183" t="s">
        <v>85</v>
      </c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4"/>
    </row>
    <row r="5" spans="2:17">
      <c r="B5" s="182">
        <v>2</v>
      </c>
      <c r="C5" s="183" t="s">
        <v>86</v>
      </c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4"/>
    </row>
    <row r="6" spans="2:17">
      <c r="B6" s="182">
        <v>3</v>
      </c>
      <c r="C6" s="183" t="s">
        <v>87</v>
      </c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4"/>
    </row>
    <row r="7" spans="2:17">
      <c r="B7" s="182">
        <v>4</v>
      </c>
      <c r="C7" s="183" t="s">
        <v>88</v>
      </c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4"/>
    </row>
    <row r="8" spans="2:17">
      <c r="B8" s="182">
        <v>5</v>
      </c>
      <c r="C8" s="183" t="s">
        <v>89</v>
      </c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4"/>
    </row>
    <row r="9" spans="2:17">
      <c r="B9" s="185"/>
      <c r="C9" s="186"/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7"/>
    </row>
  </sheetData>
  <phoneticPr fontId="2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AE67"/>
  <sheetViews>
    <sheetView tabSelected="1" workbookViewId="0">
      <selection activeCell="F28" sqref="F28"/>
    </sheetView>
  </sheetViews>
  <sheetFormatPr defaultRowHeight="13.5"/>
  <cols>
    <col min="1" max="1" width="2.5703125" style="1" customWidth="1"/>
    <col min="2" max="2" width="13.7109375" style="1" customWidth="1"/>
    <col min="3" max="3" width="23.140625" style="1" customWidth="1"/>
    <col min="4" max="4" width="16.140625" style="1" customWidth="1"/>
    <col min="5" max="5" width="12" style="1" customWidth="1"/>
    <col min="6" max="6" width="10.85546875" style="1" customWidth="1"/>
    <col min="7" max="7" width="13.140625" style="1" customWidth="1"/>
    <col min="8" max="8" width="10.28515625" style="1" customWidth="1"/>
    <col min="9" max="9" width="12.7109375" style="1" customWidth="1"/>
    <col min="10" max="14" width="11.7109375" style="1" customWidth="1"/>
    <col min="15" max="19" width="9.42578125" style="1" customWidth="1"/>
    <col min="20" max="16384" width="9.140625" style="1"/>
  </cols>
  <sheetData>
    <row r="1" spans="1:31">
      <c r="A1" s="149"/>
      <c r="AA1" s="43" t="s">
        <v>20</v>
      </c>
    </row>
    <row r="2" spans="1:31" s="149" customFormat="1">
      <c r="A2" s="149" t="s">
        <v>80</v>
      </c>
      <c r="B2" s="149" t="s">
        <v>91</v>
      </c>
      <c r="AA2" s="43" t="s">
        <v>51</v>
      </c>
      <c r="AE2" s="149">
        <v>1</v>
      </c>
    </row>
    <row r="3" spans="1:31">
      <c r="AE3" s="3">
        <v>2</v>
      </c>
    </row>
    <row r="4" spans="1:31" s="39" customFormat="1" ht="30.75" customHeight="1">
      <c r="B4" s="151" t="s">
        <v>0</v>
      </c>
      <c r="C4" s="151" t="s">
        <v>1</v>
      </c>
      <c r="D4" s="48" t="s">
        <v>2</v>
      </c>
      <c r="E4" s="48" t="s">
        <v>5</v>
      </c>
      <c r="F4" s="48" t="s">
        <v>6</v>
      </c>
      <c r="G4" s="48" t="s">
        <v>3</v>
      </c>
      <c r="AE4" s="40">
        <v>3</v>
      </c>
    </row>
    <row r="5" spans="1:31" s="2" customFormat="1" ht="9.75" customHeight="1">
      <c r="B5" s="166"/>
      <c r="E5" s="152"/>
      <c r="F5" s="169"/>
      <c r="G5" s="154"/>
      <c r="AE5" s="3">
        <v>4</v>
      </c>
    </row>
    <row r="6" spans="1:31">
      <c r="B6" s="167" t="s">
        <v>63</v>
      </c>
      <c r="C6" s="165" t="s">
        <v>92</v>
      </c>
      <c r="D6" s="158"/>
      <c r="E6" s="159" t="e">
        <f>'North Sea A'!J24</f>
        <v>#N/A</v>
      </c>
      <c r="F6" s="170" t="e">
        <f>'North Sea A'!J22</f>
        <v>#N/A</v>
      </c>
      <c r="G6" s="160" t="e">
        <f>'North Sea A'!J26</f>
        <v>#N/A</v>
      </c>
    </row>
    <row r="7" spans="1:31" ht="6" customHeight="1">
      <c r="B7" s="167"/>
      <c r="D7" s="4"/>
      <c r="E7" s="159"/>
      <c r="F7" s="170"/>
      <c r="G7" s="160"/>
    </row>
    <row r="8" spans="1:31">
      <c r="B8" s="167" t="s">
        <v>64</v>
      </c>
      <c r="C8" s="165" t="s">
        <v>76</v>
      </c>
      <c r="D8" s="158"/>
      <c r="E8" s="159" t="e">
        <f>'North Sea B'!J24</f>
        <v>#N/A</v>
      </c>
      <c r="F8" s="170" t="e">
        <f>'North Sea B'!J22</f>
        <v>#N/A</v>
      </c>
      <c r="G8" s="160" t="e">
        <f>'North Sea B'!J26</f>
        <v>#N/A</v>
      </c>
    </row>
    <row r="9" spans="1:31" ht="6.75" customHeight="1">
      <c r="B9" s="167"/>
      <c r="D9" s="4"/>
      <c r="E9" s="159"/>
      <c r="F9" s="170"/>
      <c r="G9" s="160"/>
    </row>
    <row r="10" spans="1:31">
      <c r="B10" s="167" t="s">
        <v>65</v>
      </c>
      <c r="C10" s="165" t="s">
        <v>73</v>
      </c>
      <c r="D10" s="158"/>
      <c r="E10" s="159" t="e">
        <f>'Middle East A'!J24</f>
        <v>#N/A</v>
      </c>
      <c r="F10" s="170" t="e">
        <f>'Middle East A'!J22</f>
        <v>#N/A</v>
      </c>
      <c r="G10" s="160" t="e">
        <f>'Middle East A'!J26</f>
        <v>#N/A</v>
      </c>
    </row>
    <row r="11" spans="1:31" ht="6.75" customHeight="1">
      <c r="B11" s="167"/>
      <c r="D11" s="4"/>
      <c r="E11" s="159"/>
      <c r="F11" s="170"/>
      <c r="G11" s="160"/>
    </row>
    <row r="12" spans="1:31">
      <c r="B12" s="167" t="s">
        <v>66</v>
      </c>
      <c r="C12" s="165" t="s">
        <v>74</v>
      </c>
      <c r="D12" s="158"/>
      <c r="E12" s="159" t="e">
        <f>'Middle East B'!J24</f>
        <v>#N/A</v>
      </c>
      <c r="F12" s="170" t="e">
        <f>'Middle East B'!J22</f>
        <v>#N/A</v>
      </c>
      <c r="G12" s="160" t="e">
        <f>'Middle East B'!J26</f>
        <v>#N/A</v>
      </c>
    </row>
    <row r="13" spans="1:31" ht="7.5" customHeight="1">
      <c r="B13" s="167"/>
      <c r="D13" s="4"/>
      <c r="E13" s="161"/>
      <c r="F13" s="171"/>
      <c r="G13" s="162"/>
    </row>
    <row r="14" spans="1:31">
      <c r="B14" s="167" t="s">
        <v>67</v>
      </c>
      <c r="C14" s="165" t="s">
        <v>93</v>
      </c>
      <c r="D14" s="158"/>
      <c r="E14" s="161" t="e">
        <f>'West Africa A'!J24</f>
        <v>#N/A</v>
      </c>
      <c r="F14" s="171" t="e">
        <f>'West Africa A'!J22</f>
        <v>#N/A</v>
      </c>
      <c r="G14" s="162" t="e">
        <f>'West Africa A'!J26</f>
        <v>#N/A</v>
      </c>
    </row>
    <row r="15" spans="1:31" ht="5.25" customHeight="1">
      <c r="B15" s="167"/>
      <c r="D15" s="4"/>
      <c r="E15" s="155"/>
      <c r="F15" s="171"/>
      <c r="G15" s="162"/>
    </row>
    <row r="16" spans="1:31">
      <c r="B16" s="168" t="s">
        <v>68</v>
      </c>
      <c r="C16" s="165" t="s">
        <v>75</v>
      </c>
      <c r="D16" s="158"/>
      <c r="E16" s="163" t="e">
        <f>'West Africa B'!J24</f>
        <v>#N/A</v>
      </c>
      <c r="F16" s="172" t="e">
        <f>'West Africa B'!J22</f>
        <v>#N/A</v>
      </c>
      <c r="G16" s="164" t="e">
        <f>'West Africa B'!J26</f>
        <v>#N/A</v>
      </c>
    </row>
    <row r="17" spans="1:9">
      <c r="B17" s="2"/>
      <c r="H17" s="44"/>
      <c r="I17" s="44"/>
    </row>
    <row r="18" spans="1:9" s="149" customFormat="1">
      <c r="A18" s="149" t="s">
        <v>81</v>
      </c>
      <c r="B18" s="149" t="s">
        <v>84</v>
      </c>
      <c r="H18" s="178"/>
      <c r="I18" s="178"/>
    </row>
    <row r="19" spans="1:9">
      <c r="B19" s="2"/>
      <c r="H19" s="44"/>
      <c r="I19" s="44"/>
    </row>
    <row r="20" spans="1:9" ht="68.25" customHeight="1">
      <c r="B20" s="151" t="s">
        <v>0</v>
      </c>
      <c r="C20" s="48" t="s">
        <v>79</v>
      </c>
      <c r="D20" s="48" t="s">
        <v>94</v>
      </c>
      <c r="H20" s="44"/>
      <c r="I20" s="44"/>
    </row>
    <row r="21" spans="1:9" ht="6.75" customHeight="1">
      <c r="B21" s="166"/>
      <c r="C21" s="42"/>
      <c r="D21" s="154"/>
      <c r="H21" s="44"/>
      <c r="I21" s="44"/>
    </row>
    <row r="22" spans="1:9">
      <c r="B22" s="167" t="str">
        <f>C6</f>
        <v>Team 1</v>
      </c>
      <c r="C22" s="45"/>
      <c r="D22" s="45"/>
      <c r="H22" s="44"/>
      <c r="I22" s="44"/>
    </row>
    <row r="23" spans="1:9" ht="5.25" customHeight="1">
      <c r="B23" s="167"/>
      <c r="C23" s="46"/>
      <c r="D23" s="47"/>
      <c r="H23" s="44"/>
      <c r="I23" s="44"/>
    </row>
    <row r="24" spans="1:9">
      <c r="B24" s="167" t="str">
        <f>C8</f>
        <v>Team 2</v>
      </c>
      <c r="C24" s="45"/>
      <c r="D24" s="45"/>
      <c r="H24" s="44"/>
      <c r="I24" s="44"/>
    </row>
    <row r="25" spans="1:9" ht="6" customHeight="1">
      <c r="B25" s="167"/>
      <c r="C25" s="46"/>
      <c r="D25" s="47"/>
      <c r="H25" s="44"/>
      <c r="I25" s="44"/>
    </row>
    <row r="26" spans="1:9">
      <c r="B26" s="167" t="str">
        <f>C10</f>
        <v>Team 3</v>
      </c>
      <c r="C26" s="46"/>
      <c r="D26" s="45"/>
      <c r="H26" s="44"/>
      <c r="I26" s="44"/>
    </row>
    <row r="27" spans="1:9" ht="6" customHeight="1">
      <c r="B27" s="167"/>
      <c r="C27" s="46"/>
      <c r="D27" s="47"/>
      <c r="H27" s="44"/>
      <c r="I27" s="44"/>
    </row>
    <row r="28" spans="1:9">
      <c r="B28" s="167" t="str">
        <f>C12</f>
        <v>Team 4</v>
      </c>
      <c r="C28" s="46"/>
      <c r="D28" s="45"/>
      <c r="H28" s="44"/>
      <c r="I28" s="44"/>
    </row>
    <row r="29" spans="1:9" ht="6" customHeight="1">
      <c r="B29" s="167"/>
      <c r="C29" s="46"/>
      <c r="D29" s="47"/>
      <c r="H29" s="44"/>
      <c r="I29" s="44"/>
    </row>
    <row r="30" spans="1:9">
      <c r="B30" s="167" t="str">
        <f>C14</f>
        <v>Team 5</v>
      </c>
      <c r="C30" s="45"/>
      <c r="D30" s="45"/>
      <c r="H30" s="44"/>
      <c r="I30" s="44"/>
    </row>
    <row r="31" spans="1:9" ht="3.75" customHeight="1">
      <c r="B31" s="167"/>
      <c r="C31" s="46"/>
      <c r="D31" s="47"/>
      <c r="H31" s="44"/>
      <c r="I31" s="44"/>
    </row>
    <row r="32" spans="1:9">
      <c r="B32" s="168" t="str">
        <f>C16</f>
        <v>Team 6</v>
      </c>
      <c r="C32" s="45"/>
      <c r="D32" s="45"/>
      <c r="H32" s="44"/>
      <c r="I32" s="44"/>
    </row>
    <row r="33" spans="1:12">
      <c r="B33" s="2"/>
      <c r="H33" s="44"/>
      <c r="I33" s="44"/>
    </row>
    <row r="34" spans="1:12" s="149" customFormat="1">
      <c r="A34" s="149" t="s">
        <v>82</v>
      </c>
      <c r="B34" s="149" t="s">
        <v>83</v>
      </c>
      <c r="H34" s="178"/>
      <c r="I34" s="178"/>
    </row>
    <row r="35" spans="1:12" s="41" customFormat="1">
      <c r="B35" s="133"/>
      <c r="C35" s="177"/>
      <c r="D35" s="133"/>
      <c r="E35" s="133"/>
      <c r="F35" s="133"/>
      <c r="G35" s="133"/>
      <c r="H35" s="133"/>
      <c r="I35" s="133"/>
      <c r="J35" s="133"/>
      <c r="K35" s="133"/>
      <c r="L35" s="133"/>
    </row>
    <row r="36" spans="1:12">
      <c r="B36" s="175" t="s">
        <v>0</v>
      </c>
      <c r="C36" s="176" t="s">
        <v>4</v>
      </c>
      <c r="D36" s="176" t="s">
        <v>8</v>
      </c>
      <c r="E36" s="176" t="s">
        <v>7</v>
      </c>
      <c r="F36" s="176" t="s">
        <v>15</v>
      </c>
      <c r="G36" s="176" t="s">
        <v>9</v>
      </c>
      <c r="H36" s="176" t="s">
        <v>10</v>
      </c>
      <c r="I36" s="176" t="s">
        <v>14</v>
      </c>
      <c r="J36" s="176" t="s">
        <v>11</v>
      </c>
      <c r="K36" s="176" t="s">
        <v>13</v>
      </c>
      <c r="L36" s="176" t="s">
        <v>12</v>
      </c>
    </row>
    <row r="37" spans="1:12">
      <c r="B37" s="166"/>
      <c r="C37" s="152"/>
      <c r="D37" s="169"/>
      <c r="E37" s="153"/>
      <c r="F37" s="169"/>
      <c r="G37" s="153"/>
      <c r="H37" s="169"/>
      <c r="I37" s="153"/>
      <c r="J37" s="169"/>
      <c r="K37" s="153"/>
      <c r="L37" s="169"/>
    </row>
    <row r="38" spans="1:12">
      <c r="B38" s="167" t="str">
        <f>C6</f>
        <v>Team 1</v>
      </c>
      <c r="C38" s="155" t="e">
        <f>'North Sea A'!Q26</f>
        <v>#N/A</v>
      </c>
      <c r="D38" s="173" t="e">
        <f>'North Sea A'!R26</f>
        <v>#N/A</v>
      </c>
      <c r="E38" s="150" t="e">
        <f>'North Sea A'!S26</f>
        <v>#N/A</v>
      </c>
      <c r="F38" s="173" t="e">
        <f>'North Sea A'!T26</f>
        <v>#N/A</v>
      </c>
      <c r="G38" s="150" t="e">
        <f>'North Sea A'!U26</f>
        <v>#N/A</v>
      </c>
      <c r="H38" s="173" t="e">
        <f>'North Sea A'!V26</f>
        <v>#N/A</v>
      </c>
      <c r="I38" s="150" t="e">
        <f>'North Sea A'!W26</f>
        <v>#N/A</v>
      </c>
      <c r="J38" s="173" t="e">
        <f>'North Sea A'!X26</f>
        <v>#N/A</v>
      </c>
      <c r="K38" s="150" t="e">
        <f>'North Sea A'!Y26</f>
        <v>#N/A</v>
      </c>
      <c r="L38" s="188" t="e">
        <f>'North Sea A'!Z26</f>
        <v>#N/A</v>
      </c>
    </row>
    <row r="39" spans="1:12" ht="6.75" customHeight="1">
      <c r="B39" s="167"/>
      <c r="C39" s="155"/>
      <c r="D39" s="173"/>
      <c r="E39" s="150"/>
      <c r="F39" s="173"/>
      <c r="G39" s="150"/>
      <c r="H39" s="173"/>
      <c r="I39" s="150"/>
      <c r="J39" s="173"/>
      <c r="K39" s="150"/>
      <c r="L39" s="188"/>
    </row>
    <row r="40" spans="1:12">
      <c r="B40" s="167" t="str">
        <f>C8</f>
        <v>Team 2</v>
      </c>
      <c r="C40" s="155" t="e">
        <f>'North Sea B'!Q26</f>
        <v>#N/A</v>
      </c>
      <c r="D40" s="173" t="e">
        <f>'North Sea B'!R26</f>
        <v>#N/A</v>
      </c>
      <c r="E40" s="150" t="e">
        <f>'North Sea B'!S26</f>
        <v>#N/A</v>
      </c>
      <c r="F40" s="173" t="e">
        <f>'North Sea B'!T26</f>
        <v>#N/A</v>
      </c>
      <c r="G40" s="150" t="e">
        <f>'North Sea B'!U26</f>
        <v>#N/A</v>
      </c>
      <c r="H40" s="173" t="e">
        <f>'North Sea B'!V26</f>
        <v>#N/A</v>
      </c>
      <c r="I40" s="150" t="e">
        <f>'North Sea B'!W26</f>
        <v>#N/A</v>
      </c>
      <c r="J40" s="173" t="e">
        <f>'North Sea B'!X26</f>
        <v>#N/A</v>
      </c>
      <c r="K40" s="150" t="e">
        <f>'North Sea B'!Y26</f>
        <v>#N/A</v>
      </c>
      <c r="L40" s="188" t="e">
        <f>'North Sea B'!Z26</f>
        <v>#N/A</v>
      </c>
    </row>
    <row r="41" spans="1:12" ht="5.25" customHeight="1">
      <c r="B41" s="167"/>
      <c r="C41" s="155"/>
      <c r="D41" s="173"/>
      <c r="E41" s="150"/>
      <c r="F41" s="173"/>
      <c r="G41" s="150"/>
      <c r="H41" s="173"/>
      <c r="I41" s="150"/>
      <c r="J41" s="173"/>
      <c r="K41" s="150"/>
      <c r="L41" s="188"/>
    </row>
    <row r="42" spans="1:12">
      <c r="B42" s="167" t="str">
        <f>C10</f>
        <v>Team 3</v>
      </c>
      <c r="C42" s="155" t="e">
        <f>'Middle East A'!Q26</f>
        <v>#N/A</v>
      </c>
      <c r="D42" s="173" t="e">
        <f>'Middle East A'!R26</f>
        <v>#N/A</v>
      </c>
      <c r="E42" s="150" t="e">
        <f>'Middle East A'!S26</f>
        <v>#N/A</v>
      </c>
      <c r="F42" s="173" t="e">
        <f>'Middle East A'!T26</f>
        <v>#N/A</v>
      </c>
      <c r="G42" s="150" t="e">
        <f>'Middle East A'!U26</f>
        <v>#N/A</v>
      </c>
      <c r="H42" s="173" t="e">
        <f>'Middle East A'!V26</f>
        <v>#N/A</v>
      </c>
      <c r="I42" s="150" t="e">
        <f>'Middle East A'!W26</f>
        <v>#N/A</v>
      </c>
      <c r="J42" s="173" t="e">
        <f>'Middle East A'!X26</f>
        <v>#N/A</v>
      </c>
      <c r="K42" s="150" t="e">
        <f>'Middle East A'!Y26</f>
        <v>#N/A</v>
      </c>
      <c r="L42" s="188" t="e">
        <f>'Middle East A'!Z26</f>
        <v>#N/A</v>
      </c>
    </row>
    <row r="43" spans="1:12" ht="5.25" customHeight="1">
      <c r="B43" s="167"/>
      <c r="C43" s="155"/>
      <c r="D43" s="173"/>
      <c r="E43" s="150"/>
      <c r="F43" s="173"/>
      <c r="G43" s="150"/>
      <c r="H43" s="173"/>
      <c r="I43" s="150"/>
      <c r="J43" s="173"/>
      <c r="K43" s="150"/>
      <c r="L43" s="188"/>
    </row>
    <row r="44" spans="1:12">
      <c r="B44" s="167" t="str">
        <f>C12</f>
        <v>Team 4</v>
      </c>
      <c r="C44" s="155" t="e">
        <f>'Middle East B'!Q26</f>
        <v>#N/A</v>
      </c>
      <c r="D44" s="173" t="e">
        <f>'Middle East B'!R26</f>
        <v>#N/A</v>
      </c>
      <c r="E44" s="150" t="e">
        <f>'Middle East B'!S26</f>
        <v>#N/A</v>
      </c>
      <c r="F44" s="173" t="e">
        <f>'Middle East B'!T26</f>
        <v>#N/A</v>
      </c>
      <c r="G44" s="150" t="e">
        <f>'Middle East B'!U26</f>
        <v>#N/A</v>
      </c>
      <c r="H44" s="173" t="e">
        <f>'Middle East B'!V26</f>
        <v>#N/A</v>
      </c>
      <c r="I44" s="150" t="e">
        <f>'Middle East B'!W26</f>
        <v>#N/A</v>
      </c>
      <c r="J44" s="173" t="e">
        <f>'Middle East B'!X26</f>
        <v>#N/A</v>
      </c>
      <c r="K44" s="150" t="e">
        <f>'Middle East B'!Y26</f>
        <v>#N/A</v>
      </c>
      <c r="L44" s="188" t="e">
        <f>'Middle East B'!Z26</f>
        <v>#N/A</v>
      </c>
    </row>
    <row r="45" spans="1:12" ht="5.25" customHeight="1">
      <c r="B45" s="167"/>
      <c r="C45" s="155"/>
      <c r="D45" s="173"/>
      <c r="E45" s="150"/>
      <c r="F45" s="173"/>
      <c r="G45" s="150"/>
      <c r="H45" s="173"/>
      <c r="I45" s="150"/>
      <c r="J45" s="173"/>
      <c r="K45" s="150"/>
      <c r="L45" s="188"/>
    </row>
    <row r="46" spans="1:12">
      <c r="B46" s="167" t="str">
        <f>C14</f>
        <v>Team 5</v>
      </c>
      <c r="C46" s="155" t="e">
        <f>'West Africa A'!Q26</f>
        <v>#N/A</v>
      </c>
      <c r="D46" s="173" t="e">
        <f>'West Africa A'!R26</f>
        <v>#N/A</v>
      </c>
      <c r="E46" s="150" t="e">
        <f>'West Africa A'!S26</f>
        <v>#N/A</v>
      </c>
      <c r="F46" s="173" t="e">
        <f>'West Africa A'!T26</f>
        <v>#N/A</v>
      </c>
      <c r="G46" s="150" t="e">
        <f>'West Africa A'!U26</f>
        <v>#N/A</v>
      </c>
      <c r="H46" s="173" t="e">
        <f>'West Africa A'!V26</f>
        <v>#N/A</v>
      </c>
      <c r="I46" s="150" t="e">
        <f>'West Africa A'!W26</f>
        <v>#N/A</v>
      </c>
      <c r="J46" s="173" t="e">
        <f>'West Africa A'!X26</f>
        <v>#N/A</v>
      </c>
      <c r="K46" s="150" t="e">
        <f>'West Africa A'!Y26</f>
        <v>#N/A</v>
      </c>
      <c r="L46" s="188" t="e">
        <f>'West Africa A'!Z26</f>
        <v>#N/A</v>
      </c>
    </row>
    <row r="47" spans="1:12" ht="4.5" customHeight="1">
      <c r="B47" s="167"/>
      <c r="C47" s="155"/>
      <c r="D47" s="173"/>
      <c r="E47" s="150"/>
      <c r="F47" s="173"/>
      <c r="G47" s="150"/>
      <c r="H47" s="173"/>
      <c r="I47" s="150"/>
      <c r="J47" s="173"/>
      <c r="K47" s="150"/>
      <c r="L47" s="188"/>
    </row>
    <row r="48" spans="1:12">
      <c r="B48" s="168" t="str">
        <f>C16</f>
        <v>Team 6</v>
      </c>
      <c r="C48" s="156" t="e">
        <f>'West Africa B'!Q26</f>
        <v>#N/A</v>
      </c>
      <c r="D48" s="174" t="e">
        <f>'West Africa B'!R26</f>
        <v>#N/A</v>
      </c>
      <c r="E48" s="157" t="e">
        <f>'West Africa B'!S26</f>
        <v>#N/A</v>
      </c>
      <c r="F48" s="174" t="e">
        <f>'West Africa B'!T26</f>
        <v>#N/A</v>
      </c>
      <c r="G48" s="157" t="e">
        <f>'West Africa B'!U26</f>
        <v>#N/A</v>
      </c>
      <c r="H48" s="174" t="e">
        <f>'West Africa B'!V26</f>
        <v>#N/A</v>
      </c>
      <c r="I48" s="157" t="e">
        <f>'West Africa B'!W26</f>
        <v>#N/A</v>
      </c>
      <c r="J48" s="174" t="e">
        <f>'West Africa B'!X26</f>
        <v>#N/A</v>
      </c>
      <c r="K48" s="157" t="e">
        <f>'West Africa B'!Y26</f>
        <v>#N/A</v>
      </c>
      <c r="L48" s="189" t="e">
        <f>'West Africa B'!Z26</f>
        <v>#N/A</v>
      </c>
    </row>
    <row r="54" spans="2:14">
      <c r="B54" s="2" t="s">
        <v>90</v>
      </c>
    </row>
    <row r="55" spans="2:14">
      <c r="B55" s="134" t="s">
        <v>78</v>
      </c>
      <c r="C55" s="135" t="s">
        <v>62</v>
      </c>
      <c r="D55" s="136" t="s">
        <v>64</v>
      </c>
      <c r="E55" s="135" t="s">
        <v>65</v>
      </c>
      <c r="F55" s="137" t="s">
        <v>66</v>
      </c>
      <c r="G55" s="136" t="s">
        <v>67</v>
      </c>
      <c r="H55" s="137" t="s">
        <v>68</v>
      </c>
      <c r="I55" s="135" t="s">
        <v>62</v>
      </c>
      <c r="J55" s="136" t="s">
        <v>64</v>
      </c>
      <c r="K55" s="135" t="s">
        <v>65</v>
      </c>
      <c r="L55" s="137" t="s">
        <v>66</v>
      </c>
      <c r="M55" s="136" t="s">
        <v>67</v>
      </c>
      <c r="N55" s="137" t="s">
        <v>68</v>
      </c>
    </row>
    <row r="56" spans="2:14">
      <c r="B56" s="138" t="s">
        <v>24</v>
      </c>
      <c r="C56" s="138" t="str">
        <f t="shared" ref="C56:H56" si="0">I56</f>
        <v>Team 1</v>
      </c>
      <c r="D56" s="139" t="str">
        <f t="shared" si="0"/>
        <v>Team 2</v>
      </c>
      <c r="E56" s="138" t="str">
        <f t="shared" si="0"/>
        <v>Team 3</v>
      </c>
      <c r="F56" s="140" t="str">
        <f t="shared" si="0"/>
        <v>Team 4</v>
      </c>
      <c r="G56" s="139" t="str">
        <f t="shared" si="0"/>
        <v>Team 5</v>
      </c>
      <c r="H56" s="140" t="str">
        <f t="shared" si="0"/>
        <v>Team 6</v>
      </c>
      <c r="I56" s="138" t="str">
        <f>C6</f>
        <v>Team 1</v>
      </c>
      <c r="J56" s="139" t="str">
        <f>C8</f>
        <v>Team 2</v>
      </c>
      <c r="K56" s="138" t="str">
        <f>C10</f>
        <v>Team 3</v>
      </c>
      <c r="L56" s="140" t="str">
        <f>C12</f>
        <v>Team 4</v>
      </c>
      <c r="M56" s="139" t="str">
        <f>C14</f>
        <v>Team 5</v>
      </c>
      <c r="N56" s="140" t="str">
        <f>C16</f>
        <v>Team 6</v>
      </c>
    </row>
    <row r="57" spans="2:14">
      <c r="B57" s="141">
        <v>-1</v>
      </c>
      <c r="C57" s="142" t="e">
        <f>-'North Sea A'!J24</f>
        <v>#N/A</v>
      </c>
      <c r="D57" s="143" t="e">
        <f>-'North Sea B'!J24</f>
        <v>#N/A</v>
      </c>
      <c r="E57" s="142" t="e">
        <f>-'Middle East A'!J24</f>
        <v>#N/A</v>
      </c>
      <c r="F57" s="144" t="e">
        <f>-'Middle East B'!J24</f>
        <v>#N/A</v>
      </c>
      <c r="G57" s="143" t="e">
        <f>-'West Africa A'!J24</f>
        <v>#N/A</v>
      </c>
      <c r="H57" s="144" t="e">
        <f>-'West Africa B'!J24</f>
        <v>#N/A</v>
      </c>
      <c r="I57" s="142" t="e">
        <f>-'North Sea A'!Z24</f>
        <v>#N/A</v>
      </c>
      <c r="J57" s="143" t="e">
        <f>-'North Sea B'!Z24</f>
        <v>#N/A</v>
      </c>
      <c r="K57" s="142" t="e">
        <f>-'Middle East A'!Z24</f>
        <v>#N/A</v>
      </c>
      <c r="L57" s="144" t="e">
        <f>-'Middle East B'!Z24</f>
        <v>#N/A</v>
      </c>
      <c r="M57" s="143" t="e">
        <f>-'West Africa A'!Z24</f>
        <v>#N/A</v>
      </c>
      <c r="N57" s="144" t="e">
        <f>-'West Africa B'!Z24</f>
        <v>#N/A</v>
      </c>
    </row>
    <row r="58" spans="2:14">
      <c r="B58" s="141">
        <v>1</v>
      </c>
      <c r="C58" s="142" t="e">
        <f>C57+'North Sea A'!J11</f>
        <v>#N/A</v>
      </c>
      <c r="D58" s="143" t="e">
        <f>D57+'North Sea B'!J11</f>
        <v>#N/A</v>
      </c>
      <c r="E58" s="142" t="e">
        <f>E57+'Middle East A'!J11</f>
        <v>#N/A</v>
      </c>
      <c r="F58" s="144" t="e">
        <f>F57+'Middle East B'!J11</f>
        <v>#N/A</v>
      </c>
      <c r="G58" s="143" t="e">
        <f>G57+'West Africa A'!J11</f>
        <v>#N/A</v>
      </c>
      <c r="H58" s="144" t="e">
        <f>H57+'West Africa B'!J11</f>
        <v>#N/A</v>
      </c>
      <c r="I58" s="142" t="e">
        <f>I57+'North Sea A'!Z11</f>
        <v>#N/A</v>
      </c>
      <c r="J58" s="143" t="e">
        <f>J57+'North Sea B'!Z11</f>
        <v>#N/A</v>
      </c>
      <c r="K58" s="142" t="e">
        <f>K57+'Middle East A'!Z11</f>
        <v>#N/A</v>
      </c>
      <c r="L58" s="144" t="e">
        <f>L57+'Middle East B'!Z11</f>
        <v>#N/A</v>
      </c>
      <c r="M58" s="143" t="e">
        <f>M57+'West Africa A'!Z11</f>
        <v>#N/A</v>
      </c>
      <c r="N58" s="144" t="e">
        <f>N57+'West Africa B'!Z11</f>
        <v>#N/A</v>
      </c>
    </row>
    <row r="59" spans="2:14">
      <c r="B59" s="141">
        <v>2</v>
      </c>
      <c r="C59" s="142" t="e">
        <f>C58+'North Sea A'!J12</f>
        <v>#N/A</v>
      </c>
      <c r="D59" s="143" t="e">
        <f>D58+'North Sea B'!J12</f>
        <v>#N/A</v>
      </c>
      <c r="E59" s="142" t="e">
        <f>E58+'Middle East A'!J12</f>
        <v>#N/A</v>
      </c>
      <c r="F59" s="144" t="e">
        <f>F58+'Middle East B'!J12</f>
        <v>#N/A</v>
      </c>
      <c r="G59" s="143" t="e">
        <f>G58+'West Africa A'!J12</f>
        <v>#N/A</v>
      </c>
      <c r="H59" s="144" t="e">
        <f>H58+'West Africa B'!J12</f>
        <v>#N/A</v>
      </c>
      <c r="I59" s="142" t="e">
        <f>I58+'North Sea A'!Z12</f>
        <v>#N/A</v>
      </c>
      <c r="J59" s="143" t="e">
        <f>J58+'North Sea B'!Z12</f>
        <v>#N/A</v>
      </c>
      <c r="K59" s="142" t="e">
        <f>K58+'Middle East A'!Z12</f>
        <v>#N/A</v>
      </c>
      <c r="L59" s="144" t="e">
        <f>L58+'Middle East B'!Z12</f>
        <v>#N/A</v>
      </c>
      <c r="M59" s="143" t="e">
        <f>M58+'West Africa A'!Z12</f>
        <v>#N/A</v>
      </c>
      <c r="N59" s="144" t="e">
        <f>N58+'West Africa B'!Z12</f>
        <v>#N/A</v>
      </c>
    </row>
    <row r="60" spans="2:14">
      <c r="B60" s="141">
        <v>3</v>
      </c>
      <c r="C60" s="142" t="e">
        <f>C59+'North Sea A'!J13</f>
        <v>#N/A</v>
      </c>
      <c r="D60" s="143" t="e">
        <f>D59+'North Sea B'!J13</f>
        <v>#N/A</v>
      </c>
      <c r="E60" s="142" t="e">
        <f>E59+'Middle East A'!J13</f>
        <v>#N/A</v>
      </c>
      <c r="F60" s="144" t="e">
        <f>F59+'Middle East B'!J13</f>
        <v>#N/A</v>
      </c>
      <c r="G60" s="143" t="e">
        <f>G59+'West Africa A'!J13</f>
        <v>#N/A</v>
      </c>
      <c r="H60" s="144" t="e">
        <f>H59+'West Africa B'!J13</f>
        <v>#N/A</v>
      </c>
      <c r="I60" s="142" t="e">
        <f>I59+'North Sea A'!Z13</f>
        <v>#N/A</v>
      </c>
      <c r="J60" s="143" t="e">
        <f>J59+'North Sea B'!Z13</f>
        <v>#N/A</v>
      </c>
      <c r="K60" s="142" t="e">
        <f>K59+'Middle East A'!Z13</f>
        <v>#N/A</v>
      </c>
      <c r="L60" s="144" t="e">
        <f>L59+'Middle East B'!Z13</f>
        <v>#N/A</v>
      </c>
      <c r="M60" s="143" t="e">
        <f>M59+'West Africa A'!Z13</f>
        <v>#N/A</v>
      </c>
      <c r="N60" s="144" t="e">
        <f>N59+'West Africa B'!Z13</f>
        <v>#N/A</v>
      </c>
    </row>
    <row r="61" spans="2:14">
      <c r="B61" s="141">
        <v>4</v>
      </c>
      <c r="C61" s="142" t="e">
        <f>C60+'North Sea A'!J14</f>
        <v>#N/A</v>
      </c>
      <c r="D61" s="143" t="e">
        <f>D60+'North Sea B'!J14</f>
        <v>#N/A</v>
      </c>
      <c r="E61" s="142" t="e">
        <f>E60+'Middle East A'!J14</f>
        <v>#N/A</v>
      </c>
      <c r="F61" s="144" t="e">
        <f>F60+'Middle East B'!J14</f>
        <v>#N/A</v>
      </c>
      <c r="G61" s="143" t="e">
        <f>G60+'West Africa A'!J14</f>
        <v>#N/A</v>
      </c>
      <c r="H61" s="144" t="e">
        <f>H60+'West Africa B'!J14</f>
        <v>#N/A</v>
      </c>
      <c r="I61" s="142" t="e">
        <f>I60+'North Sea A'!Z14</f>
        <v>#N/A</v>
      </c>
      <c r="J61" s="143" t="e">
        <f>J60+'North Sea B'!Z14</f>
        <v>#N/A</v>
      </c>
      <c r="K61" s="142" t="e">
        <f>K60+'Middle East A'!Z14</f>
        <v>#N/A</v>
      </c>
      <c r="L61" s="144" t="e">
        <f>L60+'Middle East B'!Z14</f>
        <v>#N/A</v>
      </c>
      <c r="M61" s="143" t="e">
        <f>M60+'West Africa A'!Z14</f>
        <v>#N/A</v>
      </c>
      <c r="N61" s="144" t="e">
        <f>N60+'West Africa B'!Z14</f>
        <v>#N/A</v>
      </c>
    </row>
    <row r="62" spans="2:14">
      <c r="B62" s="141">
        <v>5</v>
      </c>
      <c r="C62" s="142" t="e">
        <f>C61+'North Sea A'!J15</f>
        <v>#N/A</v>
      </c>
      <c r="D62" s="143" t="e">
        <f>D61+'North Sea B'!J15</f>
        <v>#N/A</v>
      </c>
      <c r="E62" s="142" t="e">
        <f>E61+'Middle East A'!J15</f>
        <v>#N/A</v>
      </c>
      <c r="F62" s="144" t="e">
        <f>F61+'Middle East B'!J15</f>
        <v>#N/A</v>
      </c>
      <c r="G62" s="143" t="e">
        <f>G61+'West Africa A'!J15</f>
        <v>#N/A</v>
      </c>
      <c r="H62" s="144" t="e">
        <f>H61+'West Africa B'!J15</f>
        <v>#N/A</v>
      </c>
      <c r="I62" s="142" t="e">
        <f>I61+'North Sea A'!Z15</f>
        <v>#N/A</v>
      </c>
      <c r="J62" s="143" t="e">
        <f>J61+'North Sea B'!Z15</f>
        <v>#N/A</v>
      </c>
      <c r="K62" s="142" t="e">
        <f>K61+'Middle East A'!Z15</f>
        <v>#N/A</v>
      </c>
      <c r="L62" s="144" t="e">
        <f>L61+'Middle East B'!Z15</f>
        <v>#N/A</v>
      </c>
      <c r="M62" s="143" t="e">
        <f>M61+'West Africa A'!Z15</f>
        <v>#N/A</v>
      </c>
      <c r="N62" s="144" t="e">
        <f>N61+'West Africa B'!Z15</f>
        <v>#N/A</v>
      </c>
    </row>
    <row r="63" spans="2:14">
      <c r="B63" s="141">
        <v>6</v>
      </c>
      <c r="C63" s="142" t="e">
        <f>C62+'North Sea A'!J16</f>
        <v>#N/A</v>
      </c>
      <c r="D63" s="143" t="e">
        <f>D62+'North Sea B'!J16</f>
        <v>#N/A</v>
      </c>
      <c r="E63" s="142" t="e">
        <f>E62+'Middle East A'!J16</f>
        <v>#N/A</v>
      </c>
      <c r="F63" s="144" t="e">
        <f>F62+'Middle East B'!J16</f>
        <v>#N/A</v>
      </c>
      <c r="G63" s="143" t="e">
        <f>G62+'West Africa A'!J16</f>
        <v>#N/A</v>
      </c>
      <c r="H63" s="144" t="e">
        <f>H62+'West Africa B'!J16</f>
        <v>#N/A</v>
      </c>
      <c r="I63" s="142" t="e">
        <f>I62+'North Sea A'!Z16</f>
        <v>#N/A</v>
      </c>
      <c r="J63" s="143" t="e">
        <f>J62+'North Sea B'!Z16</f>
        <v>#N/A</v>
      </c>
      <c r="K63" s="142" t="e">
        <f>K62+'Middle East A'!Z16</f>
        <v>#N/A</v>
      </c>
      <c r="L63" s="144" t="e">
        <f>L62+'Middle East B'!Z16</f>
        <v>#N/A</v>
      </c>
      <c r="M63" s="143" t="e">
        <f>M62+'West Africa A'!Z16</f>
        <v>#N/A</v>
      </c>
      <c r="N63" s="144" t="e">
        <f>N62+'West Africa B'!Z16</f>
        <v>#N/A</v>
      </c>
    </row>
    <row r="64" spans="2:14">
      <c r="B64" s="141">
        <v>7</v>
      </c>
      <c r="C64" s="142" t="e">
        <f>C63+'North Sea A'!J17</f>
        <v>#N/A</v>
      </c>
      <c r="D64" s="143" t="e">
        <f>D63+'North Sea B'!J17</f>
        <v>#N/A</v>
      </c>
      <c r="E64" s="142" t="e">
        <f>E63+'Middle East A'!J17</f>
        <v>#N/A</v>
      </c>
      <c r="F64" s="144" t="e">
        <f>F63+'Middle East B'!J17</f>
        <v>#N/A</v>
      </c>
      <c r="G64" s="143" t="e">
        <f>G63+'West Africa A'!J17</f>
        <v>#N/A</v>
      </c>
      <c r="H64" s="144" t="e">
        <f>H63+'West Africa B'!J17</f>
        <v>#N/A</v>
      </c>
      <c r="I64" s="142" t="e">
        <f>I63+'North Sea A'!Z17</f>
        <v>#N/A</v>
      </c>
      <c r="J64" s="143" t="e">
        <f>J63+'North Sea B'!Z17</f>
        <v>#N/A</v>
      </c>
      <c r="K64" s="142" t="e">
        <f>K63+'Middle East A'!Z17</f>
        <v>#N/A</v>
      </c>
      <c r="L64" s="144" t="e">
        <f>L63+'Middle East B'!Z17</f>
        <v>#N/A</v>
      </c>
      <c r="M64" s="143" t="e">
        <f>M63+'West Africa A'!Z17</f>
        <v>#N/A</v>
      </c>
      <c r="N64" s="144" t="e">
        <f>N63+'West Africa B'!Z17</f>
        <v>#N/A</v>
      </c>
    </row>
    <row r="65" spans="2:14">
      <c r="B65" s="141">
        <v>8</v>
      </c>
      <c r="C65" s="142" t="e">
        <f>C64+'North Sea A'!J18</f>
        <v>#N/A</v>
      </c>
      <c r="D65" s="143" t="e">
        <f>D64+'North Sea B'!J18</f>
        <v>#N/A</v>
      </c>
      <c r="E65" s="142" t="e">
        <f>E64+'Middle East A'!J18</f>
        <v>#N/A</v>
      </c>
      <c r="F65" s="144" t="e">
        <f>F64+'Middle East B'!J18</f>
        <v>#N/A</v>
      </c>
      <c r="G65" s="143" t="e">
        <f>G64+'West Africa A'!J18</f>
        <v>#N/A</v>
      </c>
      <c r="H65" s="144" t="e">
        <f>H64+'West Africa B'!J18</f>
        <v>#N/A</v>
      </c>
      <c r="I65" s="142" t="e">
        <f>I64+'North Sea A'!Z18</f>
        <v>#N/A</v>
      </c>
      <c r="J65" s="143" t="e">
        <f>J64+'North Sea B'!Z18</f>
        <v>#N/A</v>
      </c>
      <c r="K65" s="142" t="e">
        <f>K64+'Middle East A'!Z18</f>
        <v>#N/A</v>
      </c>
      <c r="L65" s="144" t="e">
        <f>L64+'Middle East B'!Z18</f>
        <v>#N/A</v>
      </c>
      <c r="M65" s="143" t="e">
        <f>M64+'West Africa A'!Z18</f>
        <v>#N/A</v>
      </c>
      <c r="N65" s="144" t="e">
        <f>N64+'West Africa B'!Z18</f>
        <v>#N/A</v>
      </c>
    </row>
    <row r="66" spans="2:14">
      <c r="B66" s="141">
        <v>9</v>
      </c>
      <c r="C66" s="142" t="e">
        <f>C65+'North Sea A'!J19</f>
        <v>#N/A</v>
      </c>
      <c r="D66" s="143" t="e">
        <f>D65+'North Sea B'!J19</f>
        <v>#N/A</v>
      </c>
      <c r="E66" s="142" t="e">
        <f>E65+'Middle East A'!J19</f>
        <v>#N/A</v>
      </c>
      <c r="F66" s="144" t="e">
        <f>F65+'Middle East B'!J19</f>
        <v>#N/A</v>
      </c>
      <c r="G66" s="143" t="e">
        <f>G65+'West Africa A'!J19</f>
        <v>#N/A</v>
      </c>
      <c r="H66" s="144" t="e">
        <f>H65+'West Africa B'!J19</f>
        <v>#N/A</v>
      </c>
      <c r="I66" s="142" t="e">
        <f>I65+'North Sea A'!Z19</f>
        <v>#N/A</v>
      </c>
      <c r="J66" s="143" t="e">
        <f>J65+'North Sea B'!Z19</f>
        <v>#N/A</v>
      </c>
      <c r="K66" s="142" t="e">
        <f>K65+'Middle East A'!Z19</f>
        <v>#N/A</v>
      </c>
      <c r="L66" s="144" t="e">
        <f>L65+'Middle East B'!Z19</f>
        <v>#N/A</v>
      </c>
      <c r="M66" s="143" t="e">
        <f>M65+'West Africa A'!Z19</f>
        <v>#N/A</v>
      </c>
      <c r="N66" s="144" t="e">
        <f>N65+'West Africa B'!Z19</f>
        <v>#N/A</v>
      </c>
    </row>
    <row r="67" spans="2:14">
      <c r="B67" s="145">
        <v>10</v>
      </c>
      <c r="C67" s="146" t="e">
        <f>C66+'North Sea A'!J20</f>
        <v>#N/A</v>
      </c>
      <c r="D67" s="147" t="e">
        <f>D66+'North Sea B'!J20</f>
        <v>#N/A</v>
      </c>
      <c r="E67" s="146" t="e">
        <f>E66+'Middle East A'!J20</f>
        <v>#N/A</v>
      </c>
      <c r="F67" s="148" t="e">
        <f>F66+'Middle East B'!J20</f>
        <v>#N/A</v>
      </c>
      <c r="G67" s="147" t="e">
        <f>G66+'West Africa A'!J20</f>
        <v>#N/A</v>
      </c>
      <c r="H67" s="148" t="e">
        <f>H66+'West Africa B'!J20</f>
        <v>#N/A</v>
      </c>
      <c r="I67" s="146" t="e">
        <f>I66+'North Sea A'!Z20</f>
        <v>#N/A</v>
      </c>
      <c r="J67" s="147" t="e">
        <f>J66+'North Sea B'!Z20</f>
        <v>#N/A</v>
      </c>
      <c r="K67" s="146" t="e">
        <f>K66+'Middle East A'!Z20</f>
        <v>#N/A</v>
      </c>
      <c r="L67" s="148" t="e">
        <f>L66+'Middle East B'!Z20</f>
        <v>#N/A</v>
      </c>
      <c r="M67" s="147" t="e">
        <f>M66+'West Africa A'!Z20</f>
        <v>#N/A</v>
      </c>
      <c r="N67" s="148" t="e">
        <f>N66+'West Africa B'!Z20</f>
        <v>#N/A</v>
      </c>
    </row>
  </sheetData>
  <phoneticPr fontId="22" type="noConversion"/>
  <dataValidations count="2">
    <dataValidation type="list" allowBlank="1" showInputMessage="1" showErrorMessage="1" sqref="C30:D30 C22:D22 D28 D26 C24:D24 C32:D32">
      <formula1>$AA$1:$AA$2</formula1>
    </dataValidation>
    <dataValidation type="list" allowBlank="1" showInputMessage="1" showErrorMessage="1" sqref="D6 D8 D10 D12 D14 D16">
      <formula1>$AE$2:$AE$5</formula1>
    </dataValidation>
  </dataValidations>
  <pageMargins left="0.75" right="0.75" top="1" bottom="1" header="0.5" footer="0.5"/>
  <pageSetup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0"/>
  <sheetViews>
    <sheetView workbookViewId="0">
      <selection activeCell="M19" sqref="M19"/>
    </sheetView>
  </sheetViews>
  <sheetFormatPr defaultColWidth="12.5703125" defaultRowHeight="15"/>
  <cols>
    <col min="1" max="1" width="2.7109375" style="6" customWidth="1"/>
    <col min="2" max="2" width="27.7109375" style="6" customWidth="1"/>
    <col min="3" max="3" width="16" style="6" customWidth="1"/>
    <col min="4" max="4" width="11.7109375" style="6" customWidth="1"/>
    <col min="5" max="5" width="13" style="6" customWidth="1"/>
    <col min="6" max="6" width="12.85546875" style="6" customWidth="1"/>
    <col min="7" max="7" width="10.28515625" style="6" customWidth="1"/>
    <col min="8" max="8" width="10.7109375" style="6" customWidth="1"/>
    <col min="9" max="9" width="11.7109375" style="6" customWidth="1"/>
    <col min="10" max="10" width="12.85546875" style="6" customWidth="1"/>
    <col min="11" max="11" width="11.140625" style="6" customWidth="1"/>
    <col min="12" max="12" width="12.5703125" style="6"/>
    <col min="13" max="13" width="13.85546875" style="6" customWidth="1"/>
    <col min="14" max="14" width="11.28515625" style="6" customWidth="1"/>
    <col min="15" max="15" width="11.5703125" style="6" customWidth="1"/>
    <col min="16" max="16" width="13" style="6" customWidth="1"/>
    <col min="17" max="26" width="9.85546875" style="6" customWidth="1"/>
    <col min="27" max="27" width="14.140625" style="6" bestFit="1" customWidth="1"/>
    <col min="28" max="28" width="3.7109375" style="6" customWidth="1"/>
    <col min="29" max="30" width="12.5703125" style="6"/>
    <col min="31" max="31" width="31.140625" style="6" customWidth="1"/>
    <col min="32" max="16384" width="12.5703125" style="6"/>
  </cols>
  <sheetData>
    <row r="1" spans="2:30">
      <c r="B1" s="5" t="s">
        <v>16</v>
      </c>
      <c r="H1" s="7"/>
    </row>
    <row r="2" spans="2:30">
      <c r="C2" s="5"/>
    </row>
    <row r="3" spans="2:30">
      <c r="B3" s="7" t="s">
        <v>17</v>
      </c>
      <c r="C3" s="8" t="str">
        <f>Summary!C6</f>
        <v>Team 1</v>
      </c>
      <c r="E3" s="9"/>
      <c r="F3" s="9"/>
      <c r="I3" s="10"/>
      <c r="J3" s="10"/>
      <c r="K3" s="10"/>
    </row>
    <row r="4" spans="2:30">
      <c r="E4" s="9"/>
      <c r="F4" s="9"/>
    </row>
    <row r="5" spans="2:30">
      <c r="B5" s="7" t="s">
        <v>18</v>
      </c>
      <c r="C5" s="11">
        <f>Summary!D6</f>
        <v>0</v>
      </c>
      <c r="E5" s="9"/>
      <c r="F5" s="9"/>
      <c r="J5" s="7"/>
      <c r="R5" s="38" t="s">
        <v>59</v>
      </c>
      <c r="W5" s="13">
        <f>Summary!C22</f>
        <v>0</v>
      </c>
    </row>
    <row r="6" spans="2:30" ht="9.75" customHeight="1">
      <c r="C6" s="7"/>
      <c r="D6" s="14"/>
      <c r="E6" s="15"/>
      <c r="I6" s="7"/>
    </row>
    <row r="7" spans="2:30">
      <c r="R7" s="12" t="s">
        <v>19</v>
      </c>
      <c r="W7" s="13">
        <f>Summary!D22</f>
        <v>0</v>
      </c>
    </row>
    <row r="8" spans="2:30" s="17" customFormat="1">
      <c r="B8" s="80" t="s">
        <v>52</v>
      </c>
      <c r="C8" s="81"/>
      <c r="E8" s="80" t="s">
        <v>56</v>
      </c>
      <c r="F8" s="82"/>
      <c r="G8" s="82"/>
      <c r="H8" s="82"/>
      <c r="I8" s="82"/>
      <c r="J8" s="82"/>
      <c r="L8" s="80" t="s">
        <v>69</v>
      </c>
      <c r="M8" s="82"/>
      <c r="N8" s="82"/>
      <c r="O8" s="82"/>
      <c r="P8" s="82"/>
      <c r="Q8" s="29"/>
      <c r="R8" s="29"/>
      <c r="S8" s="29"/>
      <c r="T8" s="29"/>
      <c r="U8" s="29"/>
      <c r="V8" s="29"/>
      <c r="W8" s="29"/>
      <c r="X8" s="29"/>
      <c r="Y8" s="29"/>
      <c r="Z8" s="29"/>
    </row>
    <row r="9" spans="2:30">
      <c r="B9" s="30" t="s">
        <v>21</v>
      </c>
      <c r="C9" s="20" t="s">
        <v>22</v>
      </c>
      <c r="D9" s="16"/>
      <c r="E9" s="75" t="s">
        <v>24</v>
      </c>
      <c r="F9" s="76" t="s">
        <v>25</v>
      </c>
      <c r="G9" s="76" t="s">
        <v>26</v>
      </c>
      <c r="H9" s="76" t="s">
        <v>27</v>
      </c>
      <c r="I9" s="76" t="s">
        <v>28</v>
      </c>
      <c r="J9" s="76" t="s">
        <v>57</v>
      </c>
      <c r="K9" s="19"/>
      <c r="L9" s="22" t="s">
        <v>24</v>
      </c>
      <c r="M9" s="22" t="s">
        <v>25</v>
      </c>
      <c r="N9" s="22" t="s">
        <v>26</v>
      </c>
      <c r="O9" s="22" t="s">
        <v>27</v>
      </c>
      <c r="P9" s="22" t="s">
        <v>28</v>
      </c>
      <c r="Q9" s="49" t="s">
        <v>61</v>
      </c>
      <c r="R9" s="50"/>
      <c r="S9" s="50"/>
      <c r="T9" s="50"/>
      <c r="U9" s="50"/>
      <c r="V9" s="50"/>
      <c r="W9" s="50"/>
      <c r="X9" s="50"/>
      <c r="Y9" s="50"/>
      <c r="Z9" s="51"/>
    </row>
    <row r="10" spans="2:30">
      <c r="B10" s="27" t="s">
        <v>23</v>
      </c>
      <c r="C10" s="32" t="e">
        <f>VLOOKUP($C$5,$B$34:$K$37,2,FALSE)/1000000</f>
        <v>#N/A</v>
      </c>
      <c r="D10" s="16"/>
      <c r="E10" s="21"/>
      <c r="F10" s="22" t="s">
        <v>30</v>
      </c>
      <c r="G10" s="22" t="s">
        <v>31</v>
      </c>
      <c r="H10" s="22" t="s">
        <v>32</v>
      </c>
      <c r="I10" s="22" t="s">
        <v>30</v>
      </c>
      <c r="J10" s="22" t="s">
        <v>22</v>
      </c>
      <c r="K10" s="17"/>
      <c r="L10" s="22"/>
      <c r="M10" s="22" t="s">
        <v>30</v>
      </c>
      <c r="N10" s="22" t="s">
        <v>31</v>
      </c>
      <c r="O10" s="22" t="s">
        <v>32</v>
      </c>
      <c r="P10" s="52" t="s">
        <v>30</v>
      </c>
      <c r="Q10" s="53" t="s">
        <v>4</v>
      </c>
      <c r="R10" s="53" t="s">
        <v>8</v>
      </c>
      <c r="S10" s="53" t="s">
        <v>7</v>
      </c>
      <c r="T10" s="53" t="s">
        <v>15</v>
      </c>
      <c r="U10" s="53" t="s">
        <v>9</v>
      </c>
      <c r="V10" s="53" t="s">
        <v>10</v>
      </c>
      <c r="W10" s="53" t="s">
        <v>14</v>
      </c>
      <c r="X10" s="53" t="s">
        <v>11</v>
      </c>
      <c r="Y10" s="53" t="s">
        <v>13</v>
      </c>
      <c r="Z10" s="53" t="s">
        <v>12</v>
      </c>
    </row>
    <row r="11" spans="2:30">
      <c r="B11" s="27" t="s">
        <v>29</v>
      </c>
      <c r="C11" s="32" t="e">
        <f>VLOOKUP($C$5,$B$34:$K$37,3,FALSE)/1000000</f>
        <v>#N/A</v>
      </c>
      <c r="D11" s="16"/>
      <c r="E11" s="23">
        <v>1</v>
      </c>
      <c r="F11" s="33">
        <v>70</v>
      </c>
      <c r="G11" s="54">
        <v>120</v>
      </c>
      <c r="H11" s="33" t="e">
        <f>VLOOKUP($C$5,$B$41:$L$44,2,FALSE)</f>
        <v>#N/A</v>
      </c>
      <c r="I11" s="56" t="e">
        <f t="shared" ref="I11:I20" si="0">(F11/10)*(H11/100)</f>
        <v>#N/A</v>
      </c>
      <c r="J11" s="55" t="e">
        <f t="shared" ref="J11:J20" si="1">G11*I11</f>
        <v>#N/A</v>
      </c>
      <c r="K11" s="17"/>
      <c r="L11" s="24">
        <v>1</v>
      </c>
      <c r="M11" s="24">
        <v>70</v>
      </c>
      <c r="N11" s="33">
        <v>130</v>
      </c>
      <c r="O11" s="33" t="e">
        <f>IF($W$7="yes",VLOOKUP($C$5,$B$57:$L$60,2,FALSE),VLOOKUP($C$5,$B$49:$L$52,2,FALSE))</f>
        <v>#N/A</v>
      </c>
      <c r="P11" s="56" t="e">
        <f t="shared" ref="P11:P20" si="2">(M11/10)*(O11/100)</f>
        <v>#N/A</v>
      </c>
      <c r="Q11" s="59" t="e">
        <f>Z11</f>
        <v>#N/A</v>
      </c>
      <c r="R11" s="60" t="e">
        <f>Z11</f>
        <v>#N/A</v>
      </c>
      <c r="S11" s="61" t="e">
        <f>Z11</f>
        <v>#N/A</v>
      </c>
      <c r="T11" s="60" t="e">
        <f>Z11</f>
        <v>#N/A</v>
      </c>
      <c r="U11" s="61" t="e">
        <f>Z11</f>
        <v>#N/A</v>
      </c>
      <c r="V11" s="60" t="e">
        <f t="shared" ref="V11:V16" si="3">Z11</f>
        <v>#N/A</v>
      </c>
      <c r="W11" s="61" t="e">
        <f t="shared" ref="W11:W17" si="4">Z11</f>
        <v>#N/A</v>
      </c>
      <c r="X11" s="60" t="e">
        <f t="shared" ref="X11:X18" si="5">Z11</f>
        <v>#N/A</v>
      </c>
      <c r="Y11" s="61" t="e">
        <f t="shared" ref="Y11:Y19" si="6">Z11</f>
        <v>#N/A</v>
      </c>
      <c r="Z11" s="62" t="e">
        <f t="shared" ref="Z11:Z20" si="7">N11*P11</f>
        <v>#N/A</v>
      </c>
      <c r="AA11" s="25"/>
      <c r="AB11" s="25"/>
      <c r="AC11" s="25"/>
      <c r="AD11" s="25"/>
    </row>
    <row r="12" spans="2:30">
      <c r="B12" s="27" t="s">
        <v>33</v>
      </c>
      <c r="C12" s="32" t="e">
        <f>VLOOKUP($C$5,$B$34:$K$37,4,FALSE)/1000000</f>
        <v>#N/A</v>
      </c>
      <c r="D12" s="16"/>
      <c r="E12" s="23">
        <v>2</v>
      </c>
      <c r="F12" s="33">
        <f>F11</f>
        <v>70</v>
      </c>
      <c r="G12" s="54">
        <v>110</v>
      </c>
      <c r="H12" s="33" t="e">
        <f>VLOOKUP($C$5,$B$41:$L$44,3,FALSE)</f>
        <v>#N/A</v>
      </c>
      <c r="I12" s="56" t="e">
        <f t="shared" si="0"/>
        <v>#N/A</v>
      </c>
      <c r="J12" s="55" t="e">
        <f t="shared" si="1"/>
        <v>#N/A</v>
      </c>
      <c r="K12" s="17"/>
      <c r="L12" s="24">
        <v>2</v>
      </c>
      <c r="M12" s="24">
        <f>M11</f>
        <v>70</v>
      </c>
      <c r="N12" s="33">
        <v>140</v>
      </c>
      <c r="O12" s="33" t="e">
        <f>IF($W$7="yes",VLOOKUP($C$5,$B$57:$L$60,3,FALSE),VLOOKUP($C$5,$B$49:$L$52,3,FALSE))</f>
        <v>#N/A</v>
      </c>
      <c r="P12" s="56" t="e">
        <f t="shared" si="2"/>
        <v>#N/A</v>
      </c>
      <c r="Q12" s="63" t="e">
        <f>J12</f>
        <v>#N/A</v>
      </c>
      <c r="R12" s="64" t="e">
        <f>Z12</f>
        <v>#N/A</v>
      </c>
      <c r="S12" s="65" t="e">
        <f>Z12</f>
        <v>#N/A</v>
      </c>
      <c r="T12" s="64" t="e">
        <f>Z12</f>
        <v>#N/A</v>
      </c>
      <c r="U12" s="65" t="e">
        <f>Z12</f>
        <v>#N/A</v>
      </c>
      <c r="V12" s="64" t="e">
        <f t="shared" si="3"/>
        <v>#N/A</v>
      </c>
      <c r="W12" s="65" t="e">
        <f t="shared" si="4"/>
        <v>#N/A</v>
      </c>
      <c r="X12" s="64" t="e">
        <f t="shared" si="5"/>
        <v>#N/A</v>
      </c>
      <c r="Y12" s="65" t="e">
        <f t="shared" si="6"/>
        <v>#N/A</v>
      </c>
      <c r="Z12" s="66" t="e">
        <f t="shared" si="7"/>
        <v>#N/A</v>
      </c>
      <c r="AA12" s="25"/>
      <c r="AB12" s="25"/>
      <c r="AC12" s="25"/>
      <c r="AD12" s="25"/>
    </row>
    <row r="13" spans="2:30">
      <c r="B13" s="27" t="s">
        <v>54</v>
      </c>
      <c r="C13" s="33" t="e">
        <f>VLOOKUP($C$5,$B$34:$K$37,5,FALSE)/1000000</f>
        <v>#N/A</v>
      </c>
      <c r="D13" s="18"/>
      <c r="E13" s="23">
        <v>3</v>
      </c>
      <c r="F13" s="33">
        <f t="shared" ref="F13:F20" si="8">F12</f>
        <v>70</v>
      </c>
      <c r="G13" s="54">
        <v>100</v>
      </c>
      <c r="H13" s="33" t="e">
        <f>VLOOKUP($C$5,$B$41:$L$44,4,FALSE)</f>
        <v>#N/A</v>
      </c>
      <c r="I13" s="56" t="e">
        <f t="shared" si="0"/>
        <v>#N/A</v>
      </c>
      <c r="J13" s="55" t="e">
        <f t="shared" si="1"/>
        <v>#N/A</v>
      </c>
      <c r="K13" s="17"/>
      <c r="L13" s="24">
        <v>3</v>
      </c>
      <c r="M13" s="24">
        <f t="shared" ref="M13:M18" si="9">M12</f>
        <v>70</v>
      </c>
      <c r="N13" s="33">
        <v>90</v>
      </c>
      <c r="O13" s="33" t="e">
        <f>IF($W$7="yes",VLOOKUP($C$5,$B$57:$L$60,4,FALSE),VLOOKUP($C$5,$B$49:$L$52,4,FALSE))</f>
        <v>#N/A</v>
      </c>
      <c r="P13" s="56" t="e">
        <f t="shared" si="2"/>
        <v>#N/A</v>
      </c>
      <c r="Q13" s="63" t="e">
        <f t="shared" ref="Q13:Q20" si="10">J13</f>
        <v>#N/A</v>
      </c>
      <c r="R13" s="67" t="e">
        <f>J13</f>
        <v>#N/A</v>
      </c>
      <c r="S13" s="65" t="e">
        <f>Z13</f>
        <v>#N/A</v>
      </c>
      <c r="T13" s="64" t="e">
        <f>Z13</f>
        <v>#N/A</v>
      </c>
      <c r="U13" s="65" t="e">
        <f>Z13</f>
        <v>#N/A</v>
      </c>
      <c r="V13" s="64" t="e">
        <f t="shared" si="3"/>
        <v>#N/A</v>
      </c>
      <c r="W13" s="65" t="e">
        <f t="shared" si="4"/>
        <v>#N/A</v>
      </c>
      <c r="X13" s="64" t="e">
        <f t="shared" si="5"/>
        <v>#N/A</v>
      </c>
      <c r="Y13" s="65" t="e">
        <f t="shared" si="6"/>
        <v>#N/A</v>
      </c>
      <c r="Z13" s="66" t="e">
        <f t="shared" si="7"/>
        <v>#N/A</v>
      </c>
      <c r="AA13" s="25"/>
      <c r="AB13" s="25"/>
      <c r="AC13" s="25"/>
      <c r="AD13" s="25"/>
    </row>
    <row r="14" spans="2:30">
      <c r="B14" s="30" t="s">
        <v>34</v>
      </c>
      <c r="C14" s="35" t="s">
        <v>22</v>
      </c>
      <c r="D14" s="18"/>
      <c r="E14" s="23">
        <v>4</v>
      </c>
      <c r="F14" s="33">
        <f t="shared" si="8"/>
        <v>70</v>
      </c>
      <c r="G14" s="54">
        <v>80</v>
      </c>
      <c r="H14" s="33" t="e">
        <f>VLOOKUP($C$5,$B$41:$L$44,5,FALSE)</f>
        <v>#N/A</v>
      </c>
      <c r="I14" s="56" t="e">
        <f t="shared" si="0"/>
        <v>#N/A</v>
      </c>
      <c r="J14" s="55" t="e">
        <f t="shared" si="1"/>
        <v>#N/A</v>
      </c>
      <c r="K14" s="17"/>
      <c r="L14" s="24">
        <v>4</v>
      </c>
      <c r="M14" s="24">
        <f t="shared" si="9"/>
        <v>70</v>
      </c>
      <c r="N14" s="33">
        <v>70</v>
      </c>
      <c r="O14" s="33" t="e">
        <f>IF($W$7="yes",VLOOKUP($C$5,$B$57:$L$60,5,FALSE),VLOOKUP($C$5,$B$49:$L$52,5,FALSE))</f>
        <v>#N/A</v>
      </c>
      <c r="P14" s="56" t="e">
        <f t="shared" si="2"/>
        <v>#N/A</v>
      </c>
      <c r="Q14" s="63" t="e">
        <f t="shared" si="10"/>
        <v>#N/A</v>
      </c>
      <c r="R14" s="67" t="e">
        <f t="shared" ref="R14:R20" si="11">J14</f>
        <v>#N/A</v>
      </c>
      <c r="S14" s="68" t="e">
        <f>J14</f>
        <v>#N/A</v>
      </c>
      <c r="T14" s="64" t="e">
        <f>Z14</f>
        <v>#N/A</v>
      </c>
      <c r="U14" s="65" t="e">
        <f>Z14</f>
        <v>#N/A</v>
      </c>
      <c r="V14" s="64" t="e">
        <f t="shared" si="3"/>
        <v>#N/A</v>
      </c>
      <c r="W14" s="65" t="e">
        <f t="shared" si="4"/>
        <v>#N/A</v>
      </c>
      <c r="X14" s="64" t="e">
        <f t="shared" si="5"/>
        <v>#N/A</v>
      </c>
      <c r="Y14" s="65" t="e">
        <f t="shared" si="6"/>
        <v>#N/A</v>
      </c>
      <c r="Z14" s="66" t="e">
        <f t="shared" si="7"/>
        <v>#N/A</v>
      </c>
      <c r="AA14" s="25"/>
      <c r="AB14" s="25"/>
      <c r="AC14" s="25"/>
      <c r="AD14" s="25"/>
    </row>
    <row r="15" spans="2:30">
      <c r="B15" s="27" t="s">
        <v>23</v>
      </c>
      <c r="C15" s="33" t="e">
        <f>VLOOKUP($C$5,$B$34:$K$37,6,FALSE)/1000000</f>
        <v>#N/A</v>
      </c>
      <c r="D15" s="18"/>
      <c r="E15" s="23">
        <v>5</v>
      </c>
      <c r="F15" s="33">
        <f t="shared" si="8"/>
        <v>70</v>
      </c>
      <c r="G15" s="54">
        <v>80</v>
      </c>
      <c r="H15" s="33" t="e">
        <f>VLOOKUP($C$5,$B$41:$L$44,6,FALSE)</f>
        <v>#N/A</v>
      </c>
      <c r="I15" s="56" t="e">
        <f t="shared" si="0"/>
        <v>#N/A</v>
      </c>
      <c r="J15" s="55" t="e">
        <f t="shared" si="1"/>
        <v>#N/A</v>
      </c>
      <c r="K15" s="17"/>
      <c r="L15" s="24">
        <v>5</v>
      </c>
      <c r="M15" s="24">
        <f t="shared" si="9"/>
        <v>70</v>
      </c>
      <c r="N15" s="33">
        <v>90</v>
      </c>
      <c r="O15" s="33" t="e">
        <f>IF($W$7="yes",VLOOKUP($C$5,$B$57:$L$60,6,FALSE),VLOOKUP($C$5,$B$49:$L$52,6,FALSE))</f>
        <v>#N/A</v>
      </c>
      <c r="P15" s="56" t="e">
        <f t="shared" si="2"/>
        <v>#N/A</v>
      </c>
      <c r="Q15" s="63" t="e">
        <f t="shared" si="10"/>
        <v>#N/A</v>
      </c>
      <c r="R15" s="67" t="e">
        <f t="shared" si="11"/>
        <v>#N/A</v>
      </c>
      <c r="S15" s="68" t="e">
        <f t="shared" ref="S15:S20" si="12">J15</f>
        <v>#N/A</v>
      </c>
      <c r="T15" s="67" t="e">
        <f t="shared" ref="T15:T20" si="13">J15</f>
        <v>#N/A</v>
      </c>
      <c r="U15" s="65" t="e">
        <f>Z15</f>
        <v>#N/A</v>
      </c>
      <c r="V15" s="64" t="e">
        <f t="shared" si="3"/>
        <v>#N/A</v>
      </c>
      <c r="W15" s="65" t="e">
        <f t="shared" si="4"/>
        <v>#N/A</v>
      </c>
      <c r="X15" s="64" t="e">
        <f t="shared" si="5"/>
        <v>#N/A</v>
      </c>
      <c r="Y15" s="65" t="e">
        <f t="shared" si="6"/>
        <v>#N/A</v>
      </c>
      <c r="Z15" s="66" t="e">
        <f t="shared" si="7"/>
        <v>#N/A</v>
      </c>
      <c r="AA15" s="25"/>
      <c r="AB15" s="25"/>
      <c r="AC15" s="25"/>
      <c r="AD15" s="25"/>
    </row>
    <row r="16" spans="2:30">
      <c r="B16" s="27" t="s">
        <v>35</v>
      </c>
      <c r="C16" s="33" t="e">
        <f>VLOOKUP($C$5,$B$34:$K$37,7,FALSE)/1000000</f>
        <v>#N/A</v>
      </c>
      <c r="D16" s="18"/>
      <c r="E16" s="23">
        <v>6</v>
      </c>
      <c r="F16" s="33">
        <f t="shared" si="8"/>
        <v>70</v>
      </c>
      <c r="G16" s="54">
        <v>50</v>
      </c>
      <c r="H16" s="33" t="e">
        <f>VLOOKUP($C$5,$B$41:$L$44,7,FALSE)</f>
        <v>#N/A</v>
      </c>
      <c r="I16" s="56" t="e">
        <f t="shared" si="0"/>
        <v>#N/A</v>
      </c>
      <c r="J16" s="55" t="e">
        <f t="shared" si="1"/>
        <v>#N/A</v>
      </c>
      <c r="K16" s="17"/>
      <c r="L16" s="24">
        <v>6</v>
      </c>
      <c r="M16" s="24">
        <f t="shared" si="9"/>
        <v>70</v>
      </c>
      <c r="N16" s="33">
        <v>80</v>
      </c>
      <c r="O16" s="33" t="e">
        <f>IF($W$7="yes",VLOOKUP($C$5,$B$57:$L$60,7,FALSE),VLOOKUP($C$5,$B$49:$L$52,7,FALSE))</f>
        <v>#N/A</v>
      </c>
      <c r="P16" s="56" t="e">
        <f t="shared" si="2"/>
        <v>#N/A</v>
      </c>
      <c r="Q16" s="63" t="e">
        <f t="shared" si="10"/>
        <v>#N/A</v>
      </c>
      <c r="R16" s="67" t="e">
        <f t="shared" si="11"/>
        <v>#N/A</v>
      </c>
      <c r="S16" s="68" t="e">
        <f t="shared" si="12"/>
        <v>#N/A</v>
      </c>
      <c r="T16" s="67" t="e">
        <f t="shared" si="13"/>
        <v>#N/A</v>
      </c>
      <c r="U16" s="68" t="e">
        <f>J16</f>
        <v>#N/A</v>
      </c>
      <c r="V16" s="64" t="e">
        <f t="shared" si="3"/>
        <v>#N/A</v>
      </c>
      <c r="W16" s="65" t="e">
        <f t="shared" si="4"/>
        <v>#N/A</v>
      </c>
      <c r="X16" s="64" t="e">
        <f t="shared" si="5"/>
        <v>#N/A</v>
      </c>
      <c r="Y16" s="65" t="e">
        <f t="shared" si="6"/>
        <v>#N/A</v>
      </c>
      <c r="Z16" s="66" t="e">
        <f t="shared" si="7"/>
        <v>#N/A</v>
      </c>
      <c r="AA16" s="25"/>
      <c r="AB16" s="25"/>
      <c r="AC16" s="25"/>
      <c r="AD16" s="25"/>
    </row>
    <row r="17" spans="1:30">
      <c r="B17" s="27" t="s">
        <v>36</v>
      </c>
      <c r="C17" s="33" t="e">
        <f>VLOOKUP($C$5,$B$34:$K$37,8,FALSE)/1000000</f>
        <v>#N/A</v>
      </c>
      <c r="D17" s="18"/>
      <c r="E17" s="23">
        <v>7</v>
      </c>
      <c r="F17" s="33">
        <f t="shared" si="8"/>
        <v>70</v>
      </c>
      <c r="G17" s="54">
        <v>30</v>
      </c>
      <c r="H17" s="33" t="e">
        <f>VLOOKUP($C$5,$B$41:$L$44,8,FALSE)</f>
        <v>#N/A</v>
      </c>
      <c r="I17" s="56" t="e">
        <f t="shared" si="0"/>
        <v>#N/A</v>
      </c>
      <c r="J17" s="55" t="e">
        <f t="shared" si="1"/>
        <v>#N/A</v>
      </c>
      <c r="K17" s="17"/>
      <c r="L17" s="24">
        <v>7</v>
      </c>
      <c r="M17" s="24">
        <f t="shared" si="9"/>
        <v>70</v>
      </c>
      <c r="N17" s="33">
        <v>50</v>
      </c>
      <c r="O17" s="33" t="e">
        <f>IF($W$7="yes",VLOOKUP($C$5,$B$57:$L$60,8,FALSE),VLOOKUP($C$5,$B$49:$L$52,8,FALSE))</f>
        <v>#N/A</v>
      </c>
      <c r="P17" s="56" t="e">
        <f t="shared" si="2"/>
        <v>#N/A</v>
      </c>
      <c r="Q17" s="63" t="e">
        <f t="shared" si="10"/>
        <v>#N/A</v>
      </c>
      <c r="R17" s="67" t="e">
        <f t="shared" si="11"/>
        <v>#N/A</v>
      </c>
      <c r="S17" s="68" t="e">
        <f t="shared" si="12"/>
        <v>#N/A</v>
      </c>
      <c r="T17" s="67" t="e">
        <f t="shared" si="13"/>
        <v>#N/A</v>
      </c>
      <c r="U17" s="68" t="e">
        <f>J17</f>
        <v>#N/A</v>
      </c>
      <c r="V17" s="67" t="e">
        <f>J17</f>
        <v>#N/A</v>
      </c>
      <c r="W17" s="65" t="e">
        <f t="shared" si="4"/>
        <v>#N/A</v>
      </c>
      <c r="X17" s="64" t="e">
        <f t="shared" si="5"/>
        <v>#N/A</v>
      </c>
      <c r="Y17" s="65" t="e">
        <f t="shared" si="6"/>
        <v>#N/A</v>
      </c>
      <c r="Z17" s="66" t="e">
        <f t="shared" si="7"/>
        <v>#N/A</v>
      </c>
      <c r="AA17" s="25"/>
      <c r="AB17" s="25"/>
      <c r="AC17" s="25"/>
      <c r="AD17" s="25"/>
    </row>
    <row r="18" spans="1:30">
      <c r="B18" s="27" t="s">
        <v>53</v>
      </c>
      <c r="C18" s="33" t="e">
        <f>VLOOKUP($C$5,$B$34:$K$37,9,FALSE)/1000000</f>
        <v>#N/A</v>
      </c>
      <c r="D18" s="18"/>
      <c r="E18" s="23">
        <v>8</v>
      </c>
      <c r="F18" s="33">
        <f t="shared" si="8"/>
        <v>70</v>
      </c>
      <c r="G18" s="54">
        <v>60</v>
      </c>
      <c r="H18" s="33" t="e">
        <f>VLOOKUP($C$5,$B$41:$L$44,9,FALSE)</f>
        <v>#N/A</v>
      </c>
      <c r="I18" s="56" t="e">
        <f t="shared" si="0"/>
        <v>#N/A</v>
      </c>
      <c r="J18" s="55" t="e">
        <f t="shared" si="1"/>
        <v>#N/A</v>
      </c>
      <c r="K18" s="17"/>
      <c r="L18" s="24">
        <v>8</v>
      </c>
      <c r="M18" s="24">
        <f t="shared" si="9"/>
        <v>70</v>
      </c>
      <c r="N18" s="33">
        <v>60</v>
      </c>
      <c r="O18" s="33" t="e">
        <f>IF($W$7="yes",VLOOKUP($C$5,$B$57:$L$60,9,FALSE),VLOOKUP($C$5,$B$49:$L$52,9,FALSE))</f>
        <v>#N/A</v>
      </c>
      <c r="P18" s="56" t="e">
        <f t="shared" si="2"/>
        <v>#N/A</v>
      </c>
      <c r="Q18" s="63" t="e">
        <f t="shared" si="10"/>
        <v>#N/A</v>
      </c>
      <c r="R18" s="67" t="e">
        <f t="shared" si="11"/>
        <v>#N/A</v>
      </c>
      <c r="S18" s="68" t="e">
        <f t="shared" si="12"/>
        <v>#N/A</v>
      </c>
      <c r="T18" s="67" t="e">
        <f t="shared" si="13"/>
        <v>#N/A</v>
      </c>
      <c r="U18" s="68" t="e">
        <f>J18</f>
        <v>#N/A</v>
      </c>
      <c r="V18" s="67" t="e">
        <f>J18</f>
        <v>#N/A</v>
      </c>
      <c r="W18" s="68" t="e">
        <f>J18</f>
        <v>#N/A</v>
      </c>
      <c r="X18" s="64" t="e">
        <f t="shared" si="5"/>
        <v>#N/A</v>
      </c>
      <c r="Y18" s="65" t="e">
        <f t="shared" si="6"/>
        <v>#N/A</v>
      </c>
      <c r="Z18" s="66" t="e">
        <f t="shared" si="7"/>
        <v>#N/A</v>
      </c>
      <c r="AA18" s="25"/>
      <c r="AB18" s="25"/>
      <c r="AC18" s="25"/>
      <c r="AD18" s="25"/>
    </row>
    <row r="19" spans="1:30">
      <c r="B19" s="30" t="s">
        <v>38</v>
      </c>
      <c r="C19" s="31" t="s">
        <v>22</v>
      </c>
      <c r="D19" s="18"/>
      <c r="E19" s="23">
        <v>9</v>
      </c>
      <c r="F19" s="33">
        <f t="shared" si="8"/>
        <v>70</v>
      </c>
      <c r="G19" s="54">
        <v>90</v>
      </c>
      <c r="H19" s="33" t="e">
        <f>VLOOKUP($C$5,$B$41:$L$44,10,FALSE)</f>
        <v>#N/A</v>
      </c>
      <c r="I19" s="56" t="e">
        <f t="shared" si="0"/>
        <v>#N/A</v>
      </c>
      <c r="J19" s="55" t="e">
        <f t="shared" si="1"/>
        <v>#N/A</v>
      </c>
      <c r="K19" s="17"/>
      <c r="L19" s="24">
        <v>9</v>
      </c>
      <c r="M19" s="24">
        <f>IF(W5="yes",75,70)</f>
        <v>70</v>
      </c>
      <c r="N19" s="33">
        <v>80</v>
      </c>
      <c r="O19" s="33" t="e">
        <f>IF($W$7="yes",VLOOKUP($C$5,$B$57:$L$60,10,FALSE),VLOOKUP($C$5,$B$49:$L$52,10,FALSE))</f>
        <v>#N/A</v>
      </c>
      <c r="P19" s="56" t="e">
        <f t="shared" si="2"/>
        <v>#N/A</v>
      </c>
      <c r="Q19" s="63" t="e">
        <f t="shared" si="10"/>
        <v>#N/A</v>
      </c>
      <c r="R19" s="67" t="e">
        <f t="shared" si="11"/>
        <v>#N/A</v>
      </c>
      <c r="S19" s="68" t="e">
        <f t="shared" si="12"/>
        <v>#N/A</v>
      </c>
      <c r="T19" s="67" t="e">
        <f t="shared" si="13"/>
        <v>#N/A</v>
      </c>
      <c r="U19" s="68" t="e">
        <f>J19</f>
        <v>#N/A</v>
      </c>
      <c r="V19" s="67" t="e">
        <f>J19</f>
        <v>#N/A</v>
      </c>
      <c r="W19" s="68" t="e">
        <f>J19</f>
        <v>#N/A</v>
      </c>
      <c r="X19" s="67" t="e">
        <f>J19</f>
        <v>#N/A</v>
      </c>
      <c r="Y19" s="65" t="e">
        <f t="shared" si="6"/>
        <v>#N/A</v>
      </c>
      <c r="Z19" s="66" t="e">
        <f t="shared" si="7"/>
        <v>#N/A</v>
      </c>
      <c r="AA19" s="25"/>
      <c r="AB19" s="25"/>
      <c r="AC19" s="25"/>
      <c r="AD19" s="25"/>
    </row>
    <row r="20" spans="1:30">
      <c r="B20" s="27" t="s">
        <v>40</v>
      </c>
      <c r="C20" s="33" t="e">
        <f>VLOOKUP($C$5,$B$34:$K$37,10,FALSE)/1000000</f>
        <v>#N/A</v>
      </c>
      <c r="D20" s="18"/>
      <c r="E20" s="23">
        <v>10</v>
      </c>
      <c r="F20" s="33">
        <f t="shared" si="8"/>
        <v>70</v>
      </c>
      <c r="G20" s="54">
        <v>90</v>
      </c>
      <c r="H20" s="33" t="e">
        <f>VLOOKUP($C$5,$B$41:$L$44,11,FALSE)</f>
        <v>#N/A</v>
      </c>
      <c r="I20" s="56" t="e">
        <f t="shared" si="0"/>
        <v>#N/A</v>
      </c>
      <c r="J20" s="55" t="e">
        <f t="shared" si="1"/>
        <v>#N/A</v>
      </c>
      <c r="K20" s="17"/>
      <c r="L20" s="24">
        <v>10</v>
      </c>
      <c r="M20" s="24">
        <f>M19</f>
        <v>70</v>
      </c>
      <c r="N20" s="33">
        <v>100</v>
      </c>
      <c r="O20" s="33" t="e">
        <f>IF($W$7="yes",VLOOKUP($C$5,$B$57:$L$60,11,FALSE),VLOOKUP($C$5,$B$49:$L$52,11,FALSE))</f>
        <v>#N/A</v>
      </c>
      <c r="P20" s="56" t="e">
        <f t="shared" si="2"/>
        <v>#N/A</v>
      </c>
      <c r="Q20" s="69" t="e">
        <f t="shared" si="10"/>
        <v>#N/A</v>
      </c>
      <c r="R20" s="70" t="e">
        <f t="shared" si="11"/>
        <v>#N/A</v>
      </c>
      <c r="S20" s="71" t="e">
        <f t="shared" si="12"/>
        <v>#N/A</v>
      </c>
      <c r="T20" s="70" t="e">
        <f t="shared" si="13"/>
        <v>#N/A</v>
      </c>
      <c r="U20" s="71" t="e">
        <f>J20</f>
        <v>#N/A</v>
      </c>
      <c r="V20" s="70" t="e">
        <f>J20</f>
        <v>#N/A</v>
      </c>
      <c r="W20" s="71" t="e">
        <f>J20</f>
        <v>#N/A</v>
      </c>
      <c r="X20" s="70" t="e">
        <f>J20</f>
        <v>#N/A</v>
      </c>
      <c r="Y20" s="71" t="e">
        <f>J20</f>
        <v>#N/A</v>
      </c>
      <c r="Z20" s="72" t="e">
        <f t="shared" si="7"/>
        <v>#N/A</v>
      </c>
      <c r="AA20" s="25"/>
      <c r="AB20" s="25"/>
      <c r="AC20" s="25"/>
      <c r="AD20" s="25"/>
    </row>
    <row r="21" spans="1:30">
      <c r="B21" s="27"/>
      <c r="C21" s="36"/>
      <c r="D21" s="18"/>
      <c r="E21" s="17"/>
      <c r="F21" s="17"/>
      <c r="G21" s="17"/>
      <c r="H21" s="17"/>
      <c r="I21" s="17"/>
      <c r="J21" s="18"/>
      <c r="K21" s="17"/>
      <c r="L21" s="27"/>
      <c r="M21" s="17"/>
      <c r="N21" s="17"/>
      <c r="O21" s="17"/>
      <c r="P21" s="17"/>
      <c r="Q21" s="26"/>
      <c r="R21" s="26"/>
      <c r="S21" s="26"/>
      <c r="T21" s="26"/>
      <c r="U21" s="26"/>
      <c r="V21" s="26"/>
      <c r="W21" s="26"/>
      <c r="X21" s="26"/>
      <c r="Y21" s="26"/>
      <c r="Z21" s="18"/>
      <c r="AA21" s="25"/>
      <c r="AB21" s="25"/>
      <c r="AC21" s="25"/>
      <c r="AD21" s="25"/>
    </row>
    <row r="22" spans="1:30" ht="15" customHeight="1">
      <c r="B22" s="37" t="s">
        <v>60</v>
      </c>
      <c r="C22" s="34" t="e">
        <f>SUM(C10:C13) + SUM(C15:C18) +(10*C20)</f>
        <v>#N/A</v>
      </c>
      <c r="D22" s="16"/>
      <c r="E22" s="17" t="s">
        <v>37</v>
      </c>
      <c r="F22" s="17"/>
      <c r="G22" s="17"/>
      <c r="H22" s="17"/>
      <c r="I22" s="17"/>
      <c r="J22" s="57" t="e">
        <f>SUM(J11:J20)</f>
        <v>#N/A</v>
      </c>
      <c r="K22" s="17"/>
      <c r="L22" s="27" t="s">
        <v>37</v>
      </c>
      <c r="M22" s="17"/>
      <c r="N22" s="17"/>
      <c r="O22" s="17"/>
      <c r="P22" s="17"/>
      <c r="Q22" s="74" t="e">
        <f t="shared" ref="Q22:Y22" si="14">SUM(Q11:Q20)</f>
        <v>#N/A</v>
      </c>
      <c r="R22" s="74" t="e">
        <f t="shared" si="14"/>
        <v>#N/A</v>
      </c>
      <c r="S22" s="74" t="e">
        <f t="shared" si="14"/>
        <v>#N/A</v>
      </c>
      <c r="T22" s="74" t="e">
        <f t="shared" si="14"/>
        <v>#N/A</v>
      </c>
      <c r="U22" s="74" t="e">
        <f t="shared" si="14"/>
        <v>#N/A</v>
      </c>
      <c r="V22" s="74" t="e">
        <f t="shared" si="14"/>
        <v>#N/A</v>
      </c>
      <c r="W22" s="74" t="e">
        <f t="shared" si="14"/>
        <v>#N/A</v>
      </c>
      <c r="X22" s="74" t="e">
        <f t="shared" si="14"/>
        <v>#N/A</v>
      </c>
      <c r="Y22" s="74" t="e">
        <f t="shared" si="14"/>
        <v>#N/A</v>
      </c>
      <c r="Z22" s="74" t="e">
        <f>SUM(Z11:Z20)</f>
        <v>#N/A</v>
      </c>
      <c r="AA22" s="25"/>
      <c r="AB22" s="25"/>
      <c r="AC22" s="25"/>
      <c r="AD22" s="25"/>
    </row>
    <row r="23" spans="1:30" ht="9.75" customHeight="1">
      <c r="B23" s="17"/>
      <c r="C23" s="17"/>
      <c r="D23" s="18"/>
      <c r="E23" s="17"/>
      <c r="F23" s="17"/>
      <c r="G23" s="17"/>
      <c r="H23" s="17"/>
      <c r="I23" s="17"/>
      <c r="J23" s="58"/>
      <c r="K23" s="17"/>
      <c r="L23" s="27"/>
      <c r="M23" s="17"/>
      <c r="N23" s="17"/>
      <c r="O23" s="17"/>
      <c r="P23" s="17"/>
      <c r="Q23" s="68"/>
      <c r="R23" s="68"/>
      <c r="S23" s="68"/>
      <c r="T23" s="68"/>
      <c r="U23" s="68"/>
      <c r="V23" s="68"/>
      <c r="W23" s="68"/>
      <c r="X23" s="68"/>
      <c r="Y23" s="68"/>
      <c r="Z23" s="83"/>
      <c r="AA23" s="25"/>
      <c r="AB23" s="25"/>
      <c r="AC23" s="25"/>
      <c r="AD23" s="25"/>
    </row>
    <row r="24" spans="1:30" ht="15" customHeight="1">
      <c r="C24" s="17"/>
      <c r="D24" s="18"/>
      <c r="E24" s="17" t="s">
        <v>39</v>
      </c>
      <c r="F24" s="17"/>
      <c r="G24" s="17"/>
      <c r="H24" s="17"/>
      <c r="I24" s="17"/>
      <c r="J24" s="57" t="e">
        <f>C22</f>
        <v>#N/A</v>
      </c>
      <c r="K24" s="17"/>
      <c r="L24" s="27" t="s">
        <v>39</v>
      </c>
      <c r="M24" s="17"/>
      <c r="N24" s="17"/>
      <c r="O24" s="17"/>
      <c r="P24" s="17"/>
      <c r="Q24" s="74" t="e">
        <f>$C$22</f>
        <v>#N/A</v>
      </c>
      <c r="R24" s="74" t="e">
        <f>IF(W5="yes",Q24+50,Q24)</f>
        <v>#N/A</v>
      </c>
      <c r="S24" s="74" t="e">
        <f>R24</f>
        <v>#N/A</v>
      </c>
      <c r="T24" s="74" t="e">
        <f t="shared" ref="T24:Z24" si="15">S24</f>
        <v>#N/A</v>
      </c>
      <c r="U24" s="74" t="e">
        <f t="shared" si="15"/>
        <v>#N/A</v>
      </c>
      <c r="V24" s="74" t="e">
        <f t="shared" si="15"/>
        <v>#N/A</v>
      </c>
      <c r="W24" s="74" t="e">
        <f t="shared" si="15"/>
        <v>#N/A</v>
      </c>
      <c r="X24" s="74" t="e">
        <f t="shared" si="15"/>
        <v>#N/A</v>
      </c>
      <c r="Y24" s="74" t="e">
        <f t="shared" si="15"/>
        <v>#N/A</v>
      </c>
      <c r="Z24" s="74" t="e">
        <f t="shared" si="15"/>
        <v>#N/A</v>
      </c>
    </row>
    <row r="25" spans="1:30" ht="9" customHeight="1">
      <c r="C25" s="17"/>
      <c r="D25" s="18"/>
      <c r="E25" s="17"/>
      <c r="F25" s="17"/>
      <c r="G25" s="17"/>
      <c r="H25" s="17"/>
      <c r="I25" s="17"/>
      <c r="J25" s="58"/>
      <c r="K25" s="17"/>
      <c r="L25" s="27"/>
      <c r="M25" s="17"/>
      <c r="N25" s="17"/>
      <c r="O25" s="17"/>
      <c r="P25" s="17"/>
      <c r="Q25" s="68"/>
      <c r="R25" s="68"/>
      <c r="S25" s="68"/>
      <c r="T25" s="68"/>
      <c r="U25" s="68"/>
      <c r="V25" s="68"/>
      <c r="W25" s="68"/>
      <c r="X25" s="68"/>
      <c r="Y25" s="68"/>
      <c r="Z25" s="83"/>
    </row>
    <row r="26" spans="1:30" ht="15" customHeight="1">
      <c r="C26" s="17"/>
      <c r="D26" s="18"/>
      <c r="E26" s="28" t="s">
        <v>41</v>
      </c>
      <c r="F26" s="29"/>
      <c r="G26" s="29"/>
      <c r="H26" s="29"/>
      <c r="I26" s="29"/>
      <c r="J26" s="57" t="e">
        <f>J22-J24</f>
        <v>#N/A</v>
      </c>
      <c r="K26" s="17"/>
      <c r="L26" s="28" t="s">
        <v>41</v>
      </c>
      <c r="M26" s="29"/>
      <c r="N26" s="29"/>
      <c r="O26" s="29"/>
      <c r="P26" s="29"/>
      <c r="Q26" s="74" t="e">
        <f t="shared" ref="Q26:Y26" si="16">Q22-Q24</f>
        <v>#N/A</v>
      </c>
      <c r="R26" s="74" t="e">
        <f t="shared" si="16"/>
        <v>#N/A</v>
      </c>
      <c r="S26" s="74" t="e">
        <f t="shared" si="16"/>
        <v>#N/A</v>
      </c>
      <c r="T26" s="74" t="e">
        <f t="shared" si="16"/>
        <v>#N/A</v>
      </c>
      <c r="U26" s="74" t="e">
        <f t="shared" si="16"/>
        <v>#N/A</v>
      </c>
      <c r="V26" s="74" t="e">
        <f t="shared" si="16"/>
        <v>#N/A</v>
      </c>
      <c r="W26" s="74" t="e">
        <f t="shared" si="16"/>
        <v>#N/A</v>
      </c>
      <c r="X26" s="74" t="e">
        <f t="shared" si="16"/>
        <v>#N/A</v>
      </c>
      <c r="Y26" s="74" t="e">
        <f t="shared" si="16"/>
        <v>#N/A</v>
      </c>
      <c r="Z26" s="74" t="e">
        <f>Z22-Z24</f>
        <v>#N/A</v>
      </c>
    </row>
    <row r="27" spans="1:30" ht="15" customHeight="1">
      <c r="C27" s="17"/>
      <c r="D27" s="17"/>
      <c r="E27" s="17"/>
      <c r="F27" s="17"/>
      <c r="G27" s="17"/>
      <c r="H27" s="17"/>
      <c r="I27" s="17"/>
      <c r="J27" s="116"/>
      <c r="K27" s="17"/>
      <c r="L27" s="17"/>
      <c r="M27" s="17"/>
      <c r="N27" s="17"/>
      <c r="O27" s="17"/>
      <c r="P27" s="17"/>
      <c r="Q27" s="68"/>
      <c r="R27" s="68"/>
      <c r="S27" s="68"/>
      <c r="T27" s="68"/>
      <c r="U27" s="68"/>
      <c r="V27" s="68"/>
      <c r="W27" s="68"/>
      <c r="X27" s="68"/>
      <c r="Y27" s="68"/>
      <c r="Z27" s="68"/>
    </row>
    <row r="28" spans="1:30" ht="15" customHeight="1">
      <c r="C28" s="17"/>
      <c r="D28" s="17"/>
      <c r="E28" s="17"/>
      <c r="F28" s="17"/>
      <c r="G28" s="17"/>
      <c r="H28" s="17"/>
      <c r="I28" s="17"/>
      <c r="J28" s="116"/>
      <c r="K28" s="17"/>
      <c r="L28" s="17"/>
      <c r="M28" s="17"/>
      <c r="N28" s="17"/>
      <c r="O28" s="17"/>
      <c r="P28" s="17"/>
      <c r="Q28" s="68"/>
      <c r="R28" s="68"/>
      <c r="S28" s="68"/>
      <c r="T28" s="68"/>
      <c r="U28" s="68"/>
      <c r="V28" s="68"/>
      <c r="W28" s="68"/>
      <c r="X28" s="68"/>
      <c r="Y28" s="68"/>
      <c r="Z28" s="68"/>
    </row>
    <row r="29" spans="1:30" ht="15" customHeight="1">
      <c r="C29" s="17"/>
      <c r="D29" s="17"/>
      <c r="K29" s="17"/>
      <c r="L29" s="17"/>
      <c r="M29" s="17"/>
      <c r="N29" s="17"/>
      <c r="O29" s="17"/>
      <c r="P29" s="17"/>
      <c r="Q29" s="17"/>
    </row>
    <row r="30" spans="1:30">
      <c r="A30" s="84"/>
      <c r="B30" s="85" t="s">
        <v>58</v>
      </c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17"/>
      <c r="N30" s="17"/>
      <c r="O30" s="17"/>
      <c r="P30" s="17"/>
      <c r="Q30" s="17"/>
    </row>
    <row r="31" spans="1:30">
      <c r="A31" s="84"/>
      <c r="B31" s="84"/>
      <c r="C31" s="84"/>
      <c r="D31" s="84"/>
      <c r="E31" s="84"/>
      <c r="F31" s="84"/>
      <c r="G31" s="84"/>
      <c r="H31" s="84"/>
      <c r="I31" s="84"/>
      <c r="J31" s="84"/>
      <c r="K31" s="86"/>
      <c r="L31" s="84"/>
      <c r="W31" s="7"/>
      <c r="X31" s="7"/>
    </row>
    <row r="32" spans="1:30">
      <c r="A32" s="84"/>
      <c r="B32" s="87"/>
      <c r="C32" s="88" t="s">
        <v>44</v>
      </c>
      <c r="D32" s="89"/>
      <c r="E32" s="89"/>
      <c r="F32" s="89"/>
      <c r="G32" s="88" t="s">
        <v>34</v>
      </c>
      <c r="H32" s="89"/>
      <c r="I32" s="89"/>
      <c r="J32" s="89"/>
      <c r="K32" s="90"/>
      <c r="L32" s="84"/>
      <c r="U32" s="7"/>
      <c r="V32" s="7"/>
    </row>
    <row r="33" spans="1:20" ht="31.5" customHeight="1">
      <c r="A33" s="84"/>
      <c r="B33" s="91" t="s">
        <v>43</v>
      </c>
      <c r="C33" s="92" t="s">
        <v>45</v>
      </c>
      <c r="D33" s="92" t="s">
        <v>46</v>
      </c>
      <c r="E33" s="92" t="s">
        <v>47</v>
      </c>
      <c r="F33" s="92" t="s">
        <v>55</v>
      </c>
      <c r="G33" s="92" t="s">
        <v>45</v>
      </c>
      <c r="H33" s="92" t="s">
        <v>48</v>
      </c>
      <c r="I33" s="92" t="s">
        <v>49</v>
      </c>
      <c r="J33" s="92" t="s">
        <v>53</v>
      </c>
      <c r="K33" s="92" t="s">
        <v>50</v>
      </c>
      <c r="L33" s="84"/>
      <c r="R33" s="17"/>
      <c r="S33" s="17"/>
      <c r="T33" s="17"/>
    </row>
    <row r="34" spans="1:20">
      <c r="A34" s="84"/>
      <c r="B34" s="93">
        <v>1</v>
      </c>
      <c r="C34" s="94">
        <v>50000000</v>
      </c>
      <c r="D34" s="95">
        <v>75000000</v>
      </c>
      <c r="E34" s="96">
        <v>2000000000</v>
      </c>
      <c r="F34" s="95"/>
      <c r="G34" s="95"/>
      <c r="H34" s="97"/>
      <c r="I34" s="95"/>
      <c r="J34" s="97"/>
      <c r="K34" s="95">
        <v>10000000</v>
      </c>
      <c r="L34" s="84"/>
      <c r="R34" s="17"/>
      <c r="S34" s="17"/>
      <c r="T34" s="17"/>
    </row>
    <row r="35" spans="1:20">
      <c r="A35" s="84"/>
      <c r="B35" s="93">
        <v>2</v>
      </c>
      <c r="C35" s="94">
        <v>50000000</v>
      </c>
      <c r="D35" s="95">
        <v>75000000</v>
      </c>
      <c r="E35" s="97">
        <v>2000000000</v>
      </c>
      <c r="F35" s="95"/>
      <c r="G35" s="95">
        <v>50000000</v>
      </c>
      <c r="H35" s="97">
        <v>25000000</v>
      </c>
      <c r="I35" s="95">
        <v>500000000</v>
      </c>
      <c r="J35" s="97"/>
      <c r="K35" s="95">
        <v>10000000</v>
      </c>
      <c r="L35" s="84"/>
      <c r="R35" s="17"/>
      <c r="S35" s="17"/>
      <c r="T35" s="17"/>
    </row>
    <row r="36" spans="1:20">
      <c r="A36" s="84"/>
      <c r="B36" s="93">
        <v>3</v>
      </c>
      <c r="C36" s="94">
        <v>50000000</v>
      </c>
      <c r="D36" s="95">
        <v>75000000</v>
      </c>
      <c r="E36" s="97"/>
      <c r="F36" s="95">
        <v>105000000</v>
      </c>
      <c r="G36" s="95"/>
      <c r="H36" s="97"/>
      <c r="I36" s="95"/>
      <c r="J36" s="97"/>
      <c r="K36" s="95">
        <v>2000000</v>
      </c>
      <c r="L36" s="84"/>
    </row>
    <row r="37" spans="1:20">
      <c r="A37" s="84"/>
      <c r="B37" s="98">
        <v>4</v>
      </c>
      <c r="C37" s="99">
        <v>50000000</v>
      </c>
      <c r="D37" s="100">
        <v>75000000</v>
      </c>
      <c r="E37" s="101"/>
      <c r="F37" s="100">
        <v>105000000</v>
      </c>
      <c r="G37" s="100">
        <v>50000000</v>
      </c>
      <c r="H37" s="101">
        <v>25000000</v>
      </c>
      <c r="I37" s="100"/>
      <c r="J37" s="101">
        <v>105000000</v>
      </c>
      <c r="K37" s="100">
        <v>2000000</v>
      </c>
      <c r="L37" s="84"/>
    </row>
    <row r="38" spans="1:20">
      <c r="A38" s="84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</row>
    <row r="39" spans="1:20">
      <c r="A39" s="84"/>
      <c r="B39" s="102" t="s">
        <v>70</v>
      </c>
      <c r="C39" s="103"/>
      <c r="D39" s="103"/>
      <c r="E39" s="103"/>
      <c r="F39" s="103"/>
      <c r="G39" s="103"/>
      <c r="H39" s="103"/>
      <c r="I39" s="103"/>
      <c r="J39" s="103"/>
      <c r="K39" s="103"/>
      <c r="L39" s="104"/>
    </row>
    <row r="40" spans="1:20">
      <c r="A40" s="84"/>
      <c r="B40" s="91" t="s">
        <v>43</v>
      </c>
      <c r="C40" s="105" t="s">
        <v>4</v>
      </c>
      <c r="D40" s="106">
        <v>2</v>
      </c>
      <c r="E40" s="107">
        <v>3</v>
      </c>
      <c r="F40" s="106">
        <v>4</v>
      </c>
      <c r="G40" s="107">
        <v>5</v>
      </c>
      <c r="H40" s="106">
        <v>6</v>
      </c>
      <c r="I40" s="107">
        <v>7</v>
      </c>
      <c r="J40" s="106">
        <v>8</v>
      </c>
      <c r="K40" s="107">
        <v>9</v>
      </c>
      <c r="L40" s="106">
        <v>10</v>
      </c>
    </row>
    <row r="41" spans="1:20">
      <c r="A41" s="84"/>
      <c r="B41" s="93">
        <v>1</v>
      </c>
      <c r="C41" s="108">
        <v>28</v>
      </c>
      <c r="D41" s="93">
        <f>C41</f>
        <v>28</v>
      </c>
      <c r="E41" s="109">
        <f t="shared" ref="E41:L41" si="17">D41</f>
        <v>28</v>
      </c>
      <c r="F41" s="93">
        <f t="shared" si="17"/>
        <v>28</v>
      </c>
      <c r="G41" s="109">
        <f t="shared" si="17"/>
        <v>28</v>
      </c>
      <c r="H41" s="93">
        <f t="shared" si="17"/>
        <v>28</v>
      </c>
      <c r="I41" s="109">
        <f t="shared" si="17"/>
        <v>28</v>
      </c>
      <c r="J41" s="93">
        <f t="shared" si="17"/>
        <v>28</v>
      </c>
      <c r="K41" s="109">
        <f t="shared" si="17"/>
        <v>28</v>
      </c>
      <c r="L41" s="93">
        <f t="shared" si="17"/>
        <v>28</v>
      </c>
    </row>
    <row r="42" spans="1:20">
      <c r="A42" s="84"/>
      <c r="B42" s="93">
        <v>2</v>
      </c>
      <c r="C42" s="108">
        <v>28</v>
      </c>
      <c r="D42" s="93">
        <v>66</v>
      </c>
      <c r="E42" s="109">
        <f t="shared" ref="E42:L42" si="18">D42</f>
        <v>66</v>
      </c>
      <c r="F42" s="93">
        <f t="shared" si="18"/>
        <v>66</v>
      </c>
      <c r="G42" s="109">
        <f t="shared" si="18"/>
        <v>66</v>
      </c>
      <c r="H42" s="93">
        <f t="shared" si="18"/>
        <v>66</v>
      </c>
      <c r="I42" s="109">
        <f t="shared" si="18"/>
        <v>66</v>
      </c>
      <c r="J42" s="93">
        <f t="shared" si="18"/>
        <v>66</v>
      </c>
      <c r="K42" s="109">
        <f t="shared" si="18"/>
        <v>66</v>
      </c>
      <c r="L42" s="93">
        <f t="shared" si="18"/>
        <v>66</v>
      </c>
    </row>
    <row r="43" spans="1:20">
      <c r="A43" s="84"/>
      <c r="B43" s="93">
        <v>3</v>
      </c>
      <c r="C43" s="108">
        <v>0</v>
      </c>
      <c r="D43" s="93">
        <f t="shared" ref="D43:L43" si="19">D41</f>
        <v>28</v>
      </c>
      <c r="E43" s="109">
        <f t="shared" si="19"/>
        <v>28</v>
      </c>
      <c r="F43" s="93">
        <f t="shared" si="19"/>
        <v>28</v>
      </c>
      <c r="G43" s="109">
        <f t="shared" si="19"/>
        <v>28</v>
      </c>
      <c r="H43" s="93">
        <f t="shared" si="19"/>
        <v>28</v>
      </c>
      <c r="I43" s="109">
        <f t="shared" si="19"/>
        <v>28</v>
      </c>
      <c r="J43" s="93">
        <f t="shared" si="19"/>
        <v>28</v>
      </c>
      <c r="K43" s="109">
        <f t="shared" si="19"/>
        <v>28</v>
      </c>
      <c r="L43" s="93">
        <f t="shared" si="19"/>
        <v>28</v>
      </c>
    </row>
    <row r="44" spans="1:20">
      <c r="A44" s="84"/>
      <c r="B44" s="98">
        <v>4</v>
      </c>
      <c r="C44" s="110">
        <v>0</v>
      </c>
      <c r="D44" s="98">
        <f t="shared" ref="D44:L44" si="20">D42</f>
        <v>66</v>
      </c>
      <c r="E44" s="111">
        <f t="shared" si="20"/>
        <v>66</v>
      </c>
      <c r="F44" s="98">
        <f t="shared" si="20"/>
        <v>66</v>
      </c>
      <c r="G44" s="111">
        <f t="shared" si="20"/>
        <v>66</v>
      </c>
      <c r="H44" s="98">
        <f t="shared" si="20"/>
        <v>66</v>
      </c>
      <c r="I44" s="111">
        <f t="shared" si="20"/>
        <v>66</v>
      </c>
      <c r="J44" s="98">
        <f t="shared" si="20"/>
        <v>66</v>
      </c>
      <c r="K44" s="111">
        <f t="shared" si="20"/>
        <v>66</v>
      </c>
      <c r="L44" s="98">
        <f t="shared" si="20"/>
        <v>66</v>
      </c>
    </row>
    <row r="45" spans="1:20">
      <c r="A45" s="84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</row>
    <row r="46" spans="1:20">
      <c r="A46" s="84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</row>
    <row r="47" spans="1:20">
      <c r="A47" s="84"/>
      <c r="B47" s="88" t="s">
        <v>71</v>
      </c>
      <c r="C47" s="112"/>
      <c r="D47" s="112"/>
      <c r="E47" s="112"/>
      <c r="F47" s="112"/>
      <c r="G47" s="112"/>
      <c r="H47" s="112"/>
      <c r="I47" s="112"/>
      <c r="J47" s="112"/>
      <c r="K47" s="112"/>
      <c r="L47" s="113"/>
    </row>
    <row r="48" spans="1:20">
      <c r="A48" s="84"/>
      <c r="B48" s="91" t="s">
        <v>43</v>
      </c>
      <c r="C48" s="91" t="s">
        <v>4</v>
      </c>
      <c r="D48" s="106">
        <v>2</v>
      </c>
      <c r="E48" s="106">
        <v>3</v>
      </c>
      <c r="F48" s="106">
        <v>4</v>
      </c>
      <c r="G48" s="106">
        <v>5</v>
      </c>
      <c r="H48" s="106">
        <v>6</v>
      </c>
      <c r="I48" s="106">
        <v>7</v>
      </c>
      <c r="J48" s="106">
        <v>8</v>
      </c>
      <c r="K48" s="106">
        <v>9</v>
      </c>
      <c r="L48" s="106">
        <v>10</v>
      </c>
    </row>
    <row r="49" spans="1:12">
      <c r="A49" s="84"/>
      <c r="B49" s="108">
        <v>1</v>
      </c>
      <c r="C49" s="114">
        <v>28</v>
      </c>
      <c r="D49" s="109">
        <v>28</v>
      </c>
      <c r="E49" s="114">
        <v>28</v>
      </c>
      <c r="F49" s="109">
        <f>E49</f>
        <v>28</v>
      </c>
      <c r="G49" s="114">
        <v>28</v>
      </c>
      <c r="H49" s="109">
        <v>0</v>
      </c>
      <c r="I49" s="114">
        <v>28</v>
      </c>
      <c r="J49" s="109">
        <v>28</v>
      </c>
      <c r="K49" s="114">
        <v>28</v>
      </c>
      <c r="L49" s="115">
        <v>28</v>
      </c>
    </row>
    <row r="50" spans="1:12">
      <c r="A50" s="84"/>
      <c r="B50" s="108">
        <v>2</v>
      </c>
      <c r="C50" s="93">
        <v>28</v>
      </c>
      <c r="D50" s="109">
        <v>66</v>
      </c>
      <c r="E50" s="93">
        <v>66</v>
      </c>
      <c r="F50" s="109">
        <f>E50</f>
        <v>66</v>
      </c>
      <c r="G50" s="93">
        <v>66</v>
      </c>
      <c r="H50" s="109">
        <v>0</v>
      </c>
      <c r="I50" s="93">
        <v>66</v>
      </c>
      <c r="J50" s="109">
        <v>66</v>
      </c>
      <c r="K50" s="93">
        <v>66</v>
      </c>
      <c r="L50" s="115">
        <v>66</v>
      </c>
    </row>
    <row r="51" spans="1:12">
      <c r="A51" s="84"/>
      <c r="B51" s="108">
        <v>3</v>
      </c>
      <c r="C51" s="93">
        <v>0</v>
      </c>
      <c r="D51" s="109">
        <v>28</v>
      </c>
      <c r="E51" s="93">
        <v>28</v>
      </c>
      <c r="F51" s="109">
        <v>28</v>
      </c>
      <c r="G51" s="93">
        <v>28</v>
      </c>
      <c r="H51" s="109">
        <v>0</v>
      </c>
      <c r="I51" s="93">
        <v>28</v>
      </c>
      <c r="J51" s="109">
        <v>28</v>
      </c>
      <c r="K51" s="93">
        <v>28</v>
      </c>
      <c r="L51" s="115">
        <v>28</v>
      </c>
    </row>
    <row r="52" spans="1:12">
      <c r="A52" s="84"/>
      <c r="B52" s="110">
        <v>4</v>
      </c>
      <c r="C52" s="98">
        <v>0</v>
      </c>
      <c r="D52" s="111">
        <v>66</v>
      </c>
      <c r="E52" s="98">
        <v>66</v>
      </c>
      <c r="F52" s="111">
        <v>66</v>
      </c>
      <c r="G52" s="98">
        <v>66</v>
      </c>
      <c r="H52" s="98">
        <v>0</v>
      </c>
      <c r="I52" s="98">
        <v>66</v>
      </c>
      <c r="J52" s="111">
        <v>66</v>
      </c>
      <c r="K52" s="98">
        <v>66</v>
      </c>
      <c r="L52" s="90">
        <v>66</v>
      </c>
    </row>
    <row r="53" spans="1:12">
      <c r="A53" s="84"/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</row>
    <row r="54" spans="1:12">
      <c r="A54" s="84"/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</row>
    <row r="55" spans="1:12">
      <c r="A55" s="84"/>
      <c r="B55" s="88" t="s">
        <v>72</v>
      </c>
      <c r="C55" s="112"/>
      <c r="D55" s="112"/>
      <c r="E55" s="112"/>
      <c r="F55" s="112"/>
      <c r="G55" s="112"/>
      <c r="H55" s="112"/>
      <c r="I55" s="112"/>
      <c r="J55" s="112"/>
      <c r="K55" s="112"/>
      <c r="L55" s="113"/>
    </row>
    <row r="56" spans="1:12">
      <c r="A56" s="84"/>
      <c r="B56" s="91" t="s">
        <v>43</v>
      </c>
      <c r="C56" s="91" t="s">
        <v>4</v>
      </c>
      <c r="D56" s="106">
        <v>2</v>
      </c>
      <c r="E56" s="106">
        <v>3</v>
      </c>
      <c r="F56" s="106">
        <v>4</v>
      </c>
      <c r="G56" s="106">
        <v>5</v>
      </c>
      <c r="H56" s="106">
        <v>6</v>
      </c>
      <c r="I56" s="106">
        <v>7</v>
      </c>
      <c r="J56" s="106">
        <v>8</v>
      </c>
      <c r="K56" s="106">
        <v>9</v>
      </c>
      <c r="L56" s="106">
        <v>10</v>
      </c>
    </row>
    <row r="57" spans="1:12">
      <c r="A57" s="84"/>
      <c r="B57" s="108">
        <v>1</v>
      </c>
      <c r="C57" s="114">
        <v>28</v>
      </c>
      <c r="D57" s="109">
        <v>28</v>
      </c>
      <c r="E57" s="114">
        <v>28</v>
      </c>
      <c r="F57" s="109">
        <f>E57*0.5</f>
        <v>14</v>
      </c>
      <c r="G57" s="114">
        <v>28</v>
      </c>
      <c r="H57" s="109">
        <f>G57</f>
        <v>28</v>
      </c>
      <c r="I57" s="114">
        <v>28</v>
      </c>
      <c r="J57" s="109">
        <v>28</v>
      </c>
      <c r="K57" s="114">
        <v>28</v>
      </c>
      <c r="L57" s="115">
        <v>28</v>
      </c>
    </row>
    <row r="58" spans="1:12">
      <c r="A58" s="84"/>
      <c r="B58" s="108">
        <v>2</v>
      </c>
      <c r="C58" s="93">
        <v>28</v>
      </c>
      <c r="D58" s="109">
        <v>66</v>
      </c>
      <c r="E58" s="93">
        <v>66</v>
      </c>
      <c r="F58" s="109">
        <f t="shared" ref="F58:F60" si="21">E58*0.5</f>
        <v>33</v>
      </c>
      <c r="G58" s="93">
        <v>66</v>
      </c>
      <c r="H58" s="109">
        <f>G58</f>
        <v>66</v>
      </c>
      <c r="I58" s="93">
        <v>66</v>
      </c>
      <c r="J58" s="109">
        <v>66</v>
      </c>
      <c r="K58" s="93">
        <v>66</v>
      </c>
      <c r="L58" s="115">
        <v>66</v>
      </c>
    </row>
    <row r="59" spans="1:12">
      <c r="A59" s="84"/>
      <c r="B59" s="108">
        <v>3</v>
      </c>
      <c r="C59" s="93">
        <v>0</v>
      </c>
      <c r="D59" s="109">
        <v>28</v>
      </c>
      <c r="E59" s="93">
        <v>28</v>
      </c>
      <c r="F59" s="109">
        <f t="shared" si="21"/>
        <v>14</v>
      </c>
      <c r="G59" s="93">
        <v>28</v>
      </c>
      <c r="H59" s="109">
        <v>28</v>
      </c>
      <c r="I59" s="93">
        <v>28</v>
      </c>
      <c r="J59" s="109">
        <v>28</v>
      </c>
      <c r="K59" s="93">
        <v>28</v>
      </c>
      <c r="L59" s="115">
        <v>28</v>
      </c>
    </row>
    <row r="60" spans="1:12">
      <c r="A60" s="84"/>
      <c r="B60" s="110">
        <v>4</v>
      </c>
      <c r="C60" s="98">
        <v>0</v>
      </c>
      <c r="D60" s="111">
        <v>66</v>
      </c>
      <c r="E60" s="98">
        <v>66</v>
      </c>
      <c r="F60" s="192">
        <f t="shared" si="21"/>
        <v>33</v>
      </c>
      <c r="G60" s="98">
        <v>66</v>
      </c>
      <c r="H60" s="98">
        <v>66</v>
      </c>
      <c r="I60" s="98">
        <v>66</v>
      </c>
      <c r="J60" s="111">
        <v>66</v>
      </c>
      <c r="K60" s="98">
        <v>66</v>
      </c>
      <c r="L60" s="90">
        <v>66</v>
      </c>
    </row>
  </sheetData>
  <phoneticPr fontId="21" type="noConversion"/>
  <conditionalFormatting sqref="K12:K21 D26:D29 D10:D14 D18:D22">
    <cfRule type="cellIs" dxfId="11" priority="1" stopIfTrue="1" operator="equal">
      <formula>"error"</formula>
    </cfRule>
    <cfRule type="cellIs" dxfId="10" priority="2" stopIfTrue="1" operator="equal">
      <formula>"correct"</formula>
    </cfRule>
  </conditionalFormatting>
  <dataValidations count="1">
    <dataValidation type="list" allowBlank="1" showInputMessage="1" showErrorMessage="1" sqref="W7">
      <formula1>$S$33:$S$34</formula1>
    </dataValidation>
  </dataValidations>
  <pageMargins left="0.75" right="0.75" top="1" bottom="1" header="0.5" footer="0.5"/>
  <pageSetup paperSize="9" orientation="portrait" horizontalDpi="4294967292" vertic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0"/>
  <sheetViews>
    <sheetView topLeftCell="J1" workbookViewId="0">
      <selection activeCell="W5" sqref="W5"/>
    </sheetView>
  </sheetViews>
  <sheetFormatPr defaultColWidth="12.5703125" defaultRowHeight="15"/>
  <cols>
    <col min="1" max="1" width="2.7109375" style="6" customWidth="1"/>
    <col min="2" max="2" width="27.7109375" style="6" customWidth="1"/>
    <col min="3" max="3" width="16" style="6" customWidth="1"/>
    <col min="4" max="4" width="11.7109375" style="6" customWidth="1"/>
    <col min="5" max="5" width="13" style="6" customWidth="1"/>
    <col min="6" max="6" width="12.85546875" style="6" customWidth="1"/>
    <col min="7" max="7" width="10.28515625" style="6" customWidth="1"/>
    <col min="8" max="8" width="10.7109375" style="6" customWidth="1"/>
    <col min="9" max="9" width="11.7109375" style="6" customWidth="1"/>
    <col min="10" max="10" width="12.85546875" style="6" customWidth="1"/>
    <col min="11" max="11" width="11.140625" style="6" customWidth="1"/>
    <col min="12" max="12" width="12.5703125" style="6"/>
    <col min="13" max="13" width="13.85546875" style="6" customWidth="1"/>
    <col min="14" max="14" width="11.28515625" style="6" customWidth="1"/>
    <col min="15" max="15" width="11.5703125" style="6" customWidth="1"/>
    <col min="16" max="16" width="13" style="6" customWidth="1"/>
    <col min="17" max="26" width="9.85546875" style="6" customWidth="1"/>
    <col min="27" max="27" width="14.140625" style="6" bestFit="1" customWidth="1"/>
    <col min="28" max="28" width="3.7109375" style="6" customWidth="1"/>
    <col min="29" max="30" width="12.5703125" style="6"/>
    <col min="31" max="31" width="31.140625" style="6" customWidth="1"/>
    <col min="32" max="16384" width="12.5703125" style="6"/>
  </cols>
  <sheetData>
    <row r="1" spans="2:30">
      <c r="B1" s="5" t="s">
        <v>16</v>
      </c>
      <c r="H1" s="7"/>
    </row>
    <row r="2" spans="2:30">
      <c r="C2" s="5"/>
    </row>
    <row r="3" spans="2:30">
      <c r="B3" s="7" t="s">
        <v>17</v>
      </c>
      <c r="C3" s="8" t="str">
        <f>Summary!C8</f>
        <v>Team 2</v>
      </c>
      <c r="E3" s="9"/>
      <c r="F3" s="9"/>
      <c r="I3" s="10"/>
      <c r="J3" s="10"/>
      <c r="K3" s="10"/>
    </row>
    <row r="4" spans="2:30">
      <c r="E4" s="9"/>
      <c r="F4" s="9"/>
    </row>
    <row r="5" spans="2:30">
      <c r="B5" s="7" t="s">
        <v>18</v>
      </c>
      <c r="C5" s="11">
        <f>Summary!D8</f>
        <v>0</v>
      </c>
      <c r="E5" s="9"/>
      <c r="F5" s="9"/>
      <c r="J5" s="7"/>
      <c r="R5" s="38" t="s">
        <v>59</v>
      </c>
      <c r="W5" s="13">
        <f>Summary!C24</f>
        <v>0</v>
      </c>
    </row>
    <row r="6" spans="2:30" ht="9.75" customHeight="1">
      <c r="C6" s="7"/>
      <c r="D6" s="14"/>
      <c r="E6" s="15"/>
      <c r="I6" s="7"/>
    </row>
    <row r="7" spans="2:30">
      <c r="R7" s="12" t="s">
        <v>19</v>
      </c>
      <c r="W7" s="13">
        <f>Summary!D24</f>
        <v>0</v>
      </c>
    </row>
    <row r="8" spans="2:30" s="17" customFormat="1">
      <c r="B8" s="80" t="s">
        <v>52</v>
      </c>
      <c r="C8" s="81"/>
      <c r="E8" s="80" t="s">
        <v>56</v>
      </c>
      <c r="F8" s="82"/>
      <c r="G8" s="82"/>
      <c r="H8" s="82"/>
      <c r="I8" s="82"/>
      <c r="J8" s="82"/>
      <c r="L8" s="80" t="s">
        <v>69</v>
      </c>
      <c r="M8" s="82"/>
      <c r="N8" s="82"/>
      <c r="O8" s="82"/>
      <c r="P8" s="82"/>
      <c r="Q8" s="29"/>
      <c r="R8" s="29"/>
      <c r="S8" s="29"/>
      <c r="T8" s="29"/>
      <c r="U8" s="29"/>
      <c r="V8" s="29"/>
      <c r="W8" s="29"/>
      <c r="X8" s="29"/>
      <c r="Y8" s="29"/>
      <c r="Z8" s="29"/>
    </row>
    <row r="9" spans="2:30">
      <c r="B9" s="30" t="s">
        <v>21</v>
      </c>
      <c r="C9" s="20" t="s">
        <v>22</v>
      </c>
      <c r="D9" s="16"/>
      <c r="E9" s="75" t="s">
        <v>24</v>
      </c>
      <c r="F9" s="76" t="s">
        <v>25</v>
      </c>
      <c r="G9" s="76" t="s">
        <v>26</v>
      </c>
      <c r="H9" s="76" t="s">
        <v>27</v>
      </c>
      <c r="I9" s="76" t="s">
        <v>28</v>
      </c>
      <c r="J9" s="76" t="s">
        <v>57</v>
      </c>
      <c r="K9" s="19"/>
      <c r="L9" s="22" t="s">
        <v>24</v>
      </c>
      <c r="M9" s="22" t="s">
        <v>25</v>
      </c>
      <c r="N9" s="22" t="s">
        <v>26</v>
      </c>
      <c r="O9" s="22" t="s">
        <v>27</v>
      </c>
      <c r="P9" s="22" t="s">
        <v>28</v>
      </c>
      <c r="Q9" s="49" t="s">
        <v>61</v>
      </c>
      <c r="R9" s="50"/>
      <c r="S9" s="50"/>
      <c r="T9" s="50"/>
      <c r="U9" s="50"/>
      <c r="V9" s="50"/>
      <c r="W9" s="50"/>
      <c r="X9" s="50"/>
      <c r="Y9" s="50"/>
      <c r="Z9" s="51"/>
    </row>
    <row r="10" spans="2:30">
      <c r="B10" s="27" t="s">
        <v>23</v>
      </c>
      <c r="C10" s="32" t="e">
        <f>VLOOKUP($C$5,$B$34:$K$37,2,FALSE)/1000000</f>
        <v>#N/A</v>
      </c>
      <c r="D10" s="16"/>
      <c r="E10" s="21"/>
      <c r="F10" s="22" t="s">
        <v>30</v>
      </c>
      <c r="G10" s="22" t="s">
        <v>31</v>
      </c>
      <c r="H10" s="22" t="s">
        <v>32</v>
      </c>
      <c r="I10" s="22" t="s">
        <v>30</v>
      </c>
      <c r="J10" s="22" t="s">
        <v>22</v>
      </c>
      <c r="K10" s="17"/>
      <c r="L10" s="22"/>
      <c r="M10" s="22" t="s">
        <v>30</v>
      </c>
      <c r="N10" s="22" t="s">
        <v>31</v>
      </c>
      <c r="O10" s="22" t="s">
        <v>32</v>
      </c>
      <c r="P10" s="52" t="s">
        <v>30</v>
      </c>
      <c r="Q10" s="53" t="s">
        <v>4</v>
      </c>
      <c r="R10" s="53" t="s">
        <v>8</v>
      </c>
      <c r="S10" s="53" t="s">
        <v>7</v>
      </c>
      <c r="T10" s="53" t="s">
        <v>15</v>
      </c>
      <c r="U10" s="53" t="s">
        <v>9</v>
      </c>
      <c r="V10" s="53" t="s">
        <v>10</v>
      </c>
      <c r="W10" s="53" t="s">
        <v>14</v>
      </c>
      <c r="X10" s="53" t="s">
        <v>11</v>
      </c>
      <c r="Y10" s="53" t="s">
        <v>13</v>
      </c>
      <c r="Z10" s="53" t="s">
        <v>12</v>
      </c>
    </row>
    <row r="11" spans="2:30">
      <c r="B11" s="27" t="s">
        <v>29</v>
      </c>
      <c r="C11" s="32" t="e">
        <f>VLOOKUP($C$5,$B$34:$K$37,3,FALSE)/1000000</f>
        <v>#N/A</v>
      </c>
      <c r="D11" s="16"/>
      <c r="E11" s="23">
        <v>1</v>
      </c>
      <c r="F11" s="33">
        <v>70</v>
      </c>
      <c r="G11" s="54">
        <v>120</v>
      </c>
      <c r="H11" s="33" t="e">
        <f>VLOOKUP($C$5,$B$41:$L$44,2,FALSE)</f>
        <v>#N/A</v>
      </c>
      <c r="I11" s="56" t="e">
        <f t="shared" ref="I11:I20" si="0">(F11/10)*(H11/100)</f>
        <v>#N/A</v>
      </c>
      <c r="J11" s="55" t="e">
        <f t="shared" ref="J11:J20" si="1">G11*I11</f>
        <v>#N/A</v>
      </c>
      <c r="K11" s="17"/>
      <c r="L11" s="24">
        <v>1</v>
      </c>
      <c r="M11" s="24">
        <v>70</v>
      </c>
      <c r="N11" s="33">
        <v>130</v>
      </c>
      <c r="O11" s="33" t="e">
        <f>IF($W$7="yes",VLOOKUP($C$5,$B$57:$L$60,2,FALSE),VLOOKUP($C$5,$B$49:$L$52,2,FALSE))</f>
        <v>#N/A</v>
      </c>
      <c r="P11" s="56" t="e">
        <f t="shared" ref="P11:P20" si="2">(M11/10)*(O11/100)</f>
        <v>#N/A</v>
      </c>
      <c r="Q11" s="59" t="e">
        <f>Z11</f>
        <v>#N/A</v>
      </c>
      <c r="R11" s="60" t="e">
        <f>Z11</f>
        <v>#N/A</v>
      </c>
      <c r="S11" s="61" t="e">
        <f>Z11</f>
        <v>#N/A</v>
      </c>
      <c r="T11" s="60" t="e">
        <f>Z11</f>
        <v>#N/A</v>
      </c>
      <c r="U11" s="61" t="e">
        <f>Z11</f>
        <v>#N/A</v>
      </c>
      <c r="V11" s="60" t="e">
        <f t="shared" ref="V11:V16" si="3">Z11</f>
        <v>#N/A</v>
      </c>
      <c r="W11" s="61" t="e">
        <f t="shared" ref="W11:W17" si="4">Z11</f>
        <v>#N/A</v>
      </c>
      <c r="X11" s="60" t="e">
        <f t="shared" ref="X11:X18" si="5">Z11</f>
        <v>#N/A</v>
      </c>
      <c r="Y11" s="61" t="e">
        <f t="shared" ref="Y11:Y19" si="6">Z11</f>
        <v>#N/A</v>
      </c>
      <c r="Z11" s="62" t="e">
        <f t="shared" ref="Z11:Z20" si="7">N11*P11</f>
        <v>#N/A</v>
      </c>
      <c r="AA11" s="25"/>
      <c r="AB11" s="25"/>
      <c r="AC11" s="25"/>
      <c r="AD11" s="25"/>
    </row>
    <row r="12" spans="2:30">
      <c r="B12" s="27" t="s">
        <v>33</v>
      </c>
      <c r="C12" s="32" t="e">
        <f>VLOOKUP($C$5,$B$34:$K$37,4,FALSE)/1000000</f>
        <v>#N/A</v>
      </c>
      <c r="D12" s="16"/>
      <c r="E12" s="23">
        <v>2</v>
      </c>
      <c r="F12" s="33">
        <f t="shared" ref="F12:F20" si="8">F11</f>
        <v>70</v>
      </c>
      <c r="G12" s="54">
        <v>110</v>
      </c>
      <c r="H12" s="33" t="e">
        <f>VLOOKUP($C$5,$B$41:$L$44,3,FALSE)</f>
        <v>#N/A</v>
      </c>
      <c r="I12" s="56" t="e">
        <f t="shared" si="0"/>
        <v>#N/A</v>
      </c>
      <c r="J12" s="55" t="e">
        <f t="shared" si="1"/>
        <v>#N/A</v>
      </c>
      <c r="K12" s="17"/>
      <c r="L12" s="24">
        <v>2</v>
      </c>
      <c r="M12" s="24">
        <f t="shared" ref="M12:M18" si="9">M11</f>
        <v>70</v>
      </c>
      <c r="N12" s="33">
        <v>140</v>
      </c>
      <c r="O12" s="33" t="e">
        <f>IF($W$7="yes",VLOOKUP($C$5,$B$57:$L$60,3,FALSE),VLOOKUP($C$5,$B$49:$L$52,3,FALSE))</f>
        <v>#N/A</v>
      </c>
      <c r="P12" s="56" t="e">
        <f t="shared" si="2"/>
        <v>#N/A</v>
      </c>
      <c r="Q12" s="63" t="e">
        <f t="shared" ref="Q12:Q20" si="10">J12</f>
        <v>#N/A</v>
      </c>
      <c r="R12" s="64" t="e">
        <f>Z12</f>
        <v>#N/A</v>
      </c>
      <c r="S12" s="65" t="e">
        <f>Z12</f>
        <v>#N/A</v>
      </c>
      <c r="T12" s="64" t="e">
        <f>Z12</f>
        <v>#N/A</v>
      </c>
      <c r="U12" s="65" t="e">
        <f>Z12</f>
        <v>#N/A</v>
      </c>
      <c r="V12" s="64" t="e">
        <f t="shared" si="3"/>
        <v>#N/A</v>
      </c>
      <c r="W12" s="65" t="e">
        <f t="shared" si="4"/>
        <v>#N/A</v>
      </c>
      <c r="X12" s="64" t="e">
        <f t="shared" si="5"/>
        <v>#N/A</v>
      </c>
      <c r="Y12" s="65" t="e">
        <f t="shared" si="6"/>
        <v>#N/A</v>
      </c>
      <c r="Z12" s="66" t="e">
        <f t="shared" si="7"/>
        <v>#N/A</v>
      </c>
      <c r="AA12" s="25"/>
      <c r="AB12" s="25"/>
      <c r="AC12" s="25"/>
      <c r="AD12" s="25"/>
    </row>
    <row r="13" spans="2:30">
      <c r="B13" s="27" t="s">
        <v>54</v>
      </c>
      <c r="C13" s="33" t="e">
        <f>VLOOKUP($C$5,$B$34:$K$37,5,FALSE)/1000000</f>
        <v>#N/A</v>
      </c>
      <c r="D13" s="18"/>
      <c r="E13" s="23">
        <v>3</v>
      </c>
      <c r="F13" s="33">
        <f t="shared" si="8"/>
        <v>70</v>
      </c>
      <c r="G13" s="54">
        <v>100</v>
      </c>
      <c r="H13" s="33" t="e">
        <f>VLOOKUP($C$5,$B$41:$L$44,4,FALSE)</f>
        <v>#N/A</v>
      </c>
      <c r="I13" s="56" t="e">
        <f t="shared" si="0"/>
        <v>#N/A</v>
      </c>
      <c r="J13" s="55" t="e">
        <f t="shared" si="1"/>
        <v>#N/A</v>
      </c>
      <c r="K13" s="17"/>
      <c r="L13" s="24">
        <v>3</v>
      </c>
      <c r="M13" s="24">
        <f t="shared" si="9"/>
        <v>70</v>
      </c>
      <c r="N13" s="33">
        <v>90</v>
      </c>
      <c r="O13" s="33" t="e">
        <f>IF($W$7="yes",VLOOKUP($C$5,$B$57:$L$60,4,FALSE),VLOOKUP($C$5,$B$49:$L$52,4,FALSE))</f>
        <v>#N/A</v>
      </c>
      <c r="P13" s="56" t="e">
        <f t="shared" si="2"/>
        <v>#N/A</v>
      </c>
      <c r="Q13" s="63" t="e">
        <f t="shared" si="10"/>
        <v>#N/A</v>
      </c>
      <c r="R13" s="67" t="e">
        <f t="shared" ref="R13:R20" si="11">J13</f>
        <v>#N/A</v>
      </c>
      <c r="S13" s="65" t="e">
        <f>Z13</f>
        <v>#N/A</v>
      </c>
      <c r="T13" s="64" t="e">
        <f>Z13</f>
        <v>#N/A</v>
      </c>
      <c r="U13" s="65" t="e">
        <f>Z13</f>
        <v>#N/A</v>
      </c>
      <c r="V13" s="64" t="e">
        <f t="shared" si="3"/>
        <v>#N/A</v>
      </c>
      <c r="W13" s="65" t="e">
        <f t="shared" si="4"/>
        <v>#N/A</v>
      </c>
      <c r="X13" s="64" t="e">
        <f t="shared" si="5"/>
        <v>#N/A</v>
      </c>
      <c r="Y13" s="65" t="e">
        <f t="shared" si="6"/>
        <v>#N/A</v>
      </c>
      <c r="Z13" s="66" t="e">
        <f t="shared" si="7"/>
        <v>#N/A</v>
      </c>
      <c r="AA13" s="25"/>
      <c r="AB13" s="25"/>
      <c r="AC13" s="25"/>
      <c r="AD13" s="25"/>
    </row>
    <row r="14" spans="2:30">
      <c r="B14" s="30" t="s">
        <v>34</v>
      </c>
      <c r="C14" s="35" t="s">
        <v>22</v>
      </c>
      <c r="D14" s="18"/>
      <c r="E14" s="23">
        <v>4</v>
      </c>
      <c r="F14" s="33">
        <f t="shared" si="8"/>
        <v>70</v>
      </c>
      <c r="G14" s="54">
        <v>80</v>
      </c>
      <c r="H14" s="33" t="e">
        <f>VLOOKUP($C$5,$B$41:$L$44,5,FALSE)</f>
        <v>#N/A</v>
      </c>
      <c r="I14" s="56" t="e">
        <f t="shared" si="0"/>
        <v>#N/A</v>
      </c>
      <c r="J14" s="55" t="e">
        <f t="shared" si="1"/>
        <v>#N/A</v>
      </c>
      <c r="K14" s="17"/>
      <c r="L14" s="24">
        <v>4</v>
      </c>
      <c r="M14" s="24">
        <f t="shared" si="9"/>
        <v>70</v>
      </c>
      <c r="N14" s="33">
        <v>70</v>
      </c>
      <c r="O14" s="33" t="e">
        <f>IF($W$7="yes",VLOOKUP($C$5,$B$57:$L$60,5,FALSE),VLOOKUP($C$5,$B$49:$L$52,5,FALSE))</f>
        <v>#N/A</v>
      </c>
      <c r="P14" s="56" t="e">
        <f t="shared" si="2"/>
        <v>#N/A</v>
      </c>
      <c r="Q14" s="63" t="e">
        <f t="shared" si="10"/>
        <v>#N/A</v>
      </c>
      <c r="R14" s="67" t="e">
        <f t="shared" si="11"/>
        <v>#N/A</v>
      </c>
      <c r="S14" s="68" t="e">
        <f t="shared" ref="S14:S20" si="12">J14</f>
        <v>#N/A</v>
      </c>
      <c r="T14" s="64" t="e">
        <f>Z14</f>
        <v>#N/A</v>
      </c>
      <c r="U14" s="65" t="e">
        <f>Z14</f>
        <v>#N/A</v>
      </c>
      <c r="V14" s="64" t="e">
        <f t="shared" si="3"/>
        <v>#N/A</v>
      </c>
      <c r="W14" s="65" t="e">
        <f t="shared" si="4"/>
        <v>#N/A</v>
      </c>
      <c r="X14" s="64" t="e">
        <f t="shared" si="5"/>
        <v>#N/A</v>
      </c>
      <c r="Y14" s="65" t="e">
        <f t="shared" si="6"/>
        <v>#N/A</v>
      </c>
      <c r="Z14" s="66" t="e">
        <f t="shared" si="7"/>
        <v>#N/A</v>
      </c>
      <c r="AA14" s="25"/>
      <c r="AB14" s="25"/>
      <c r="AC14" s="25"/>
      <c r="AD14" s="25"/>
    </row>
    <row r="15" spans="2:30">
      <c r="B15" s="27" t="s">
        <v>23</v>
      </c>
      <c r="C15" s="33" t="e">
        <f>VLOOKUP($C$5,$B$34:$K$37,6,FALSE)/1000000</f>
        <v>#N/A</v>
      </c>
      <c r="D15" s="18"/>
      <c r="E15" s="23">
        <v>5</v>
      </c>
      <c r="F15" s="33">
        <f t="shared" si="8"/>
        <v>70</v>
      </c>
      <c r="G15" s="54">
        <v>80</v>
      </c>
      <c r="H15" s="33" t="e">
        <f>VLOOKUP($C$5,$B$41:$L$44,6,FALSE)</f>
        <v>#N/A</v>
      </c>
      <c r="I15" s="56" t="e">
        <f t="shared" si="0"/>
        <v>#N/A</v>
      </c>
      <c r="J15" s="55" t="e">
        <f t="shared" si="1"/>
        <v>#N/A</v>
      </c>
      <c r="K15" s="17"/>
      <c r="L15" s="24">
        <v>5</v>
      </c>
      <c r="M15" s="24">
        <f t="shared" si="9"/>
        <v>70</v>
      </c>
      <c r="N15" s="33">
        <v>90</v>
      </c>
      <c r="O15" s="33" t="e">
        <f>IF($W$7="yes",VLOOKUP($C$5,$B$57:$L$60,6,FALSE),VLOOKUP($C$5,$B$49:$L$52,6,FALSE))</f>
        <v>#N/A</v>
      </c>
      <c r="P15" s="56" t="e">
        <f t="shared" si="2"/>
        <v>#N/A</v>
      </c>
      <c r="Q15" s="63" t="e">
        <f t="shared" si="10"/>
        <v>#N/A</v>
      </c>
      <c r="R15" s="67" t="e">
        <f t="shared" si="11"/>
        <v>#N/A</v>
      </c>
      <c r="S15" s="68" t="e">
        <f t="shared" si="12"/>
        <v>#N/A</v>
      </c>
      <c r="T15" s="67" t="e">
        <f t="shared" ref="T15:T20" si="13">J15</f>
        <v>#N/A</v>
      </c>
      <c r="U15" s="65" t="e">
        <f>Z15</f>
        <v>#N/A</v>
      </c>
      <c r="V15" s="64" t="e">
        <f t="shared" si="3"/>
        <v>#N/A</v>
      </c>
      <c r="W15" s="65" t="e">
        <f t="shared" si="4"/>
        <v>#N/A</v>
      </c>
      <c r="X15" s="64" t="e">
        <f t="shared" si="5"/>
        <v>#N/A</v>
      </c>
      <c r="Y15" s="65" t="e">
        <f t="shared" si="6"/>
        <v>#N/A</v>
      </c>
      <c r="Z15" s="66" t="e">
        <f t="shared" si="7"/>
        <v>#N/A</v>
      </c>
      <c r="AA15" s="25"/>
      <c r="AB15" s="25"/>
      <c r="AC15" s="25"/>
      <c r="AD15" s="25"/>
    </row>
    <row r="16" spans="2:30">
      <c r="B16" s="27" t="s">
        <v>35</v>
      </c>
      <c r="C16" s="33" t="e">
        <f>VLOOKUP($C$5,$B$34:$K$37,7,FALSE)/1000000</f>
        <v>#N/A</v>
      </c>
      <c r="D16" s="18"/>
      <c r="E16" s="23">
        <v>6</v>
      </c>
      <c r="F16" s="33">
        <f t="shared" si="8"/>
        <v>70</v>
      </c>
      <c r="G16" s="54">
        <v>50</v>
      </c>
      <c r="H16" s="33" t="e">
        <f>VLOOKUP($C$5,$B$41:$L$44,7,FALSE)</f>
        <v>#N/A</v>
      </c>
      <c r="I16" s="56" t="e">
        <f t="shared" si="0"/>
        <v>#N/A</v>
      </c>
      <c r="J16" s="55" t="e">
        <f t="shared" si="1"/>
        <v>#N/A</v>
      </c>
      <c r="K16" s="17"/>
      <c r="L16" s="24">
        <v>6</v>
      </c>
      <c r="M16" s="24">
        <f t="shared" si="9"/>
        <v>70</v>
      </c>
      <c r="N16" s="33">
        <v>80</v>
      </c>
      <c r="O16" s="33" t="e">
        <f>IF($W$7="yes",VLOOKUP($C$5,$B$57:$L$60,7,FALSE),VLOOKUP($C$5,$B$49:$L$52,7,FALSE))</f>
        <v>#N/A</v>
      </c>
      <c r="P16" s="56" t="e">
        <f t="shared" si="2"/>
        <v>#N/A</v>
      </c>
      <c r="Q16" s="63" t="e">
        <f t="shared" si="10"/>
        <v>#N/A</v>
      </c>
      <c r="R16" s="67" t="e">
        <f t="shared" si="11"/>
        <v>#N/A</v>
      </c>
      <c r="S16" s="68" t="e">
        <f t="shared" si="12"/>
        <v>#N/A</v>
      </c>
      <c r="T16" s="67" t="e">
        <f t="shared" si="13"/>
        <v>#N/A</v>
      </c>
      <c r="U16" s="68" t="e">
        <f>J16</f>
        <v>#N/A</v>
      </c>
      <c r="V16" s="64" t="e">
        <f t="shared" si="3"/>
        <v>#N/A</v>
      </c>
      <c r="W16" s="65" t="e">
        <f t="shared" si="4"/>
        <v>#N/A</v>
      </c>
      <c r="X16" s="64" t="e">
        <f t="shared" si="5"/>
        <v>#N/A</v>
      </c>
      <c r="Y16" s="65" t="e">
        <f t="shared" si="6"/>
        <v>#N/A</v>
      </c>
      <c r="Z16" s="66" t="e">
        <f t="shared" si="7"/>
        <v>#N/A</v>
      </c>
      <c r="AA16" s="25"/>
      <c r="AB16" s="25"/>
      <c r="AC16" s="25"/>
      <c r="AD16" s="25"/>
    </row>
    <row r="17" spans="1:30">
      <c r="B17" s="27" t="s">
        <v>36</v>
      </c>
      <c r="C17" s="33" t="e">
        <f>VLOOKUP($C$5,$B$34:$K$37,8,FALSE)/1000000</f>
        <v>#N/A</v>
      </c>
      <c r="D17" s="18"/>
      <c r="E17" s="23">
        <v>7</v>
      </c>
      <c r="F17" s="33">
        <f t="shared" si="8"/>
        <v>70</v>
      </c>
      <c r="G17" s="54">
        <v>30</v>
      </c>
      <c r="H17" s="33" t="e">
        <f>VLOOKUP($C$5,$B$41:$L$44,8,FALSE)</f>
        <v>#N/A</v>
      </c>
      <c r="I17" s="56" t="e">
        <f t="shared" si="0"/>
        <v>#N/A</v>
      </c>
      <c r="J17" s="55" t="e">
        <f t="shared" si="1"/>
        <v>#N/A</v>
      </c>
      <c r="K17" s="17"/>
      <c r="L17" s="24">
        <v>7</v>
      </c>
      <c r="M17" s="24">
        <f t="shared" si="9"/>
        <v>70</v>
      </c>
      <c r="N17" s="33">
        <v>50</v>
      </c>
      <c r="O17" s="33" t="e">
        <f>IF($W$7="yes",VLOOKUP($C$5,$B$57:$L$60,8,FALSE),VLOOKUP($C$5,$B$49:$L$52,8,FALSE))</f>
        <v>#N/A</v>
      </c>
      <c r="P17" s="56" t="e">
        <f t="shared" si="2"/>
        <v>#N/A</v>
      </c>
      <c r="Q17" s="63" t="e">
        <f t="shared" si="10"/>
        <v>#N/A</v>
      </c>
      <c r="R17" s="67" t="e">
        <f t="shared" si="11"/>
        <v>#N/A</v>
      </c>
      <c r="S17" s="68" t="e">
        <f t="shared" si="12"/>
        <v>#N/A</v>
      </c>
      <c r="T17" s="67" t="e">
        <f t="shared" si="13"/>
        <v>#N/A</v>
      </c>
      <c r="U17" s="68" t="e">
        <f>J17</f>
        <v>#N/A</v>
      </c>
      <c r="V17" s="67" t="e">
        <f>J17</f>
        <v>#N/A</v>
      </c>
      <c r="W17" s="65" t="e">
        <f t="shared" si="4"/>
        <v>#N/A</v>
      </c>
      <c r="X17" s="64" t="e">
        <f t="shared" si="5"/>
        <v>#N/A</v>
      </c>
      <c r="Y17" s="65" t="e">
        <f t="shared" si="6"/>
        <v>#N/A</v>
      </c>
      <c r="Z17" s="66" t="e">
        <f t="shared" si="7"/>
        <v>#N/A</v>
      </c>
      <c r="AA17" s="25"/>
      <c r="AB17" s="25"/>
      <c r="AC17" s="25"/>
      <c r="AD17" s="25"/>
    </row>
    <row r="18" spans="1:30">
      <c r="B18" s="27" t="s">
        <v>53</v>
      </c>
      <c r="C18" s="33" t="e">
        <f>VLOOKUP($C$5,$B$34:$K$37,9,FALSE)/1000000</f>
        <v>#N/A</v>
      </c>
      <c r="D18" s="18"/>
      <c r="E18" s="23">
        <v>8</v>
      </c>
      <c r="F18" s="33">
        <f t="shared" si="8"/>
        <v>70</v>
      </c>
      <c r="G18" s="54">
        <v>60</v>
      </c>
      <c r="H18" s="33" t="e">
        <f>VLOOKUP($C$5,$B$41:$L$44,9,FALSE)</f>
        <v>#N/A</v>
      </c>
      <c r="I18" s="56" t="e">
        <f t="shared" si="0"/>
        <v>#N/A</v>
      </c>
      <c r="J18" s="55" t="e">
        <f t="shared" si="1"/>
        <v>#N/A</v>
      </c>
      <c r="K18" s="17"/>
      <c r="L18" s="24">
        <v>8</v>
      </c>
      <c r="M18" s="24">
        <f t="shared" si="9"/>
        <v>70</v>
      </c>
      <c r="N18" s="33">
        <v>60</v>
      </c>
      <c r="O18" s="33" t="e">
        <f>IF($W$7="yes",VLOOKUP($C$5,$B$57:$L$60,9,FALSE),VLOOKUP($C$5,$B$49:$L$52,9,FALSE))</f>
        <v>#N/A</v>
      </c>
      <c r="P18" s="56" t="e">
        <f t="shared" si="2"/>
        <v>#N/A</v>
      </c>
      <c r="Q18" s="63" t="e">
        <f t="shared" si="10"/>
        <v>#N/A</v>
      </c>
      <c r="R18" s="67" t="e">
        <f t="shared" si="11"/>
        <v>#N/A</v>
      </c>
      <c r="S18" s="68" t="e">
        <f t="shared" si="12"/>
        <v>#N/A</v>
      </c>
      <c r="T18" s="67" t="e">
        <f t="shared" si="13"/>
        <v>#N/A</v>
      </c>
      <c r="U18" s="68" t="e">
        <f>J18</f>
        <v>#N/A</v>
      </c>
      <c r="V18" s="67" t="e">
        <f>J18</f>
        <v>#N/A</v>
      </c>
      <c r="W18" s="68" t="e">
        <f>J18</f>
        <v>#N/A</v>
      </c>
      <c r="X18" s="64" t="e">
        <f t="shared" si="5"/>
        <v>#N/A</v>
      </c>
      <c r="Y18" s="65" t="e">
        <f t="shared" si="6"/>
        <v>#N/A</v>
      </c>
      <c r="Z18" s="66" t="e">
        <f t="shared" si="7"/>
        <v>#N/A</v>
      </c>
      <c r="AA18" s="25"/>
      <c r="AB18" s="25"/>
      <c r="AC18" s="25"/>
      <c r="AD18" s="25"/>
    </row>
    <row r="19" spans="1:30">
      <c r="B19" s="30" t="s">
        <v>38</v>
      </c>
      <c r="C19" s="31" t="s">
        <v>22</v>
      </c>
      <c r="D19" s="18"/>
      <c r="E19" s="23">
        <v>9</v>
      </c>
      <c r="F19" s="33">
        <f t="shared" si="8"/>
        <v>70</v>
      </c>
      <c r="G19" s="54">
        <v>90</v>
      </c>
      <c r="H19" s="33" t="e">
        <f>VLOOKUP($C$5,$B$41:$L$44,10,FALSE)</f>
        <v>#N/A</v>
      </c>
      <c r="I19" s="56" t="e">
        <f t="shared" si="0"/>
        <v>#N/A</v>
      </c>
      <c r="J19" s="55" t="e">
        <f t="shared" si="1"/>
        <v>#N/A</v>
      </c>
      <c r="K19" s="17"/>
      <c r="L19" s="24">
        <v>9</v>
      </c>
      <c r="M19" s="24">
        <f>IF(W5="yes",75,70)</f>
        <v>70</v>
      </c>
      <c r="N19" s="33">
        <v>80</v>
      </c>
      <c r="O19" s="33" t="e">
        <f>IF($W$7="yes",VLOOKUP($C$5,$B$57:$L$60,10,FALSE),VLOOKUP($C$5,$B$49:$L$52,10,FALSE))</f>
        <v>#N/A</v>
      </c>
      <c r="P19" s="56" t="e">
        <f t="shared" si="2"/>
        <v>#N/A</v>
      </c>
      <c r="Q19" s="63" t="e">
        <f t="shared" si="10"/>
        <v>#N/A</v>
      </c>
      <c r="R19" s="67" t="e">
        <f t="shared" si="11"/>
        <v>#N/A</v>
      </c>
      <c r="S19" s="68" t="e">
        <f t="shared" si="12"/>
        <v>#N/A</v>
      </c>
      <c r="T19" s="67" t="e">
        <f t="shared" si="13"/>
        <v>#N/A</v>
      </c>
      <c r="U19" s="68" t="e">
        <f>J19</f>
        <v>#N/A</v>
      </c>
      <c r="V19" s="67" t="e">
        <f>J19</f>
        <v>#N/A</v>
      </c>
      <c r="W19" s="68" t="e">
        <f>J19</f>
        <v>#N/A</v>
      </c>
      <c r="X19" s="67" t="e">
        <f>J19</f>
        <v>#N/A</v>
      </c>
      <c r="Y19" s="65" t="e">
        <f t="shared" si="6"/>
        <v>#N/A</v>
      </c>
      <c r="Z19" s="66" t="e">
        <f t="shared" si="7"/>
        <v>#N/A</v>
      </c>
      <c r="AA19" s="25"/>
      <c r="AB19" s="25"/>
      <c r="AC19" s="25"/>
      <c r="AD19" s="25"/>
    </row>
    <row r="20" spans="1:30">
      <c r="B20" s="27" t="s">
        <v>40</v>
      </c>
      <c r="C20" s="33" t="e">
        <f>VLOOKUP($C$5,$B$34:$K$37,10,FALSE)/1000000</f>
        <v>#N/A</v>
      </c>
      <c r="D20" s="18"/>
      <c r="E20" s="23">
        <v>10</v>
      </c>
      <c r="F20" s="33">
        <f t="shared" si="8"/>
        <v>70</v>
      </c>
      <c r="G20" s="54">
        <v>90</v>
      </c>
      <c r="H20" s="33" t="e">
        <f>VLOOKUP($C$5,$B$41:$L$44,11,FALSE)</f>
        <v>#N/A</v>
      </c>
      <c r="I20" s="56" t="e">
        <f t="shared" si="0"/>
        <v>#N/A</v>
      </c>
      <c r="J20" s="55" t="e">
        <f t="shared" si="1"/>
        <v>#N/A</v>
      </c>
      <c r="K20" s="17"/>
      <c r="L20" s="24">
        <v>10</v>
      </c>
      <c r="M20" s="24">
        <f>M19</f>
        <v>70</v>
      </c>
      <c r="N20" s="33">
        <v>100</v>
      </c>
      <c r="O20" s="33" t="e">
        <f>IF($W$7="yes",VLOOKUP($C$5,$B$57:$L$60,11,FALSE),VLOOKUP($C$5,$B$49:$L$52,11,FALSE))</f>
        <v>#N/A</v>
      </c>
      <c r="P20" s="56" t="e">
        <f t="shared" si="2"/>
        <v>#N/A</v>
      </c>
      <c r="Q20" s="69" t="e">
        <f t="shared" si="10"/>
        <v>#N/A</v>
      </c>
      <c r="R20" s="70" t="e">
        <f t="shared" si="11"/>
        <v>#N/A</v>
      </c>
      <c r="S20" s="71" t="e">
        <f t="shared" si="12"/>
        <v>#N/A</v>
      </c>
      <c r="T20" s="70" t="e">
        <f t="shared" si="13"/>
        <v>#N/A</v>
      </c>
      <c r="U20" s="71" t="e">
        <f>J20</f>
        <v>#N/A</v>
      </c>
      <c r="V20" s="70" t="e">
        <f>J20</f>
        <v>#N/A</v>
      </c>
      <c r="W20" s="71" t="e">
        <f>J20</f>
        <v>#N/A</v>
      </c>
      <c r="X20" s="70" t="e">
        <f>J20</f>
        <v>#N/A</v>
      </c>
      <c r="Y20" s="71" t="e">
        <f>J20</f>
        <v>#N/A</v>
      </c>
      <c r="Z20" s="72" t="e">
        <f t="shared" si="7"/>
        <v>#N/A</v>
      </c>
      <c r="AA20" s="25"/>
      <c r="AB20" s="25"/>
      <c r="AC20" s="25"/>
      <c r="AD20" s="25"/>
    </row>
    <row r="21" spans="1:30">
      <c r="B21" s="27"/>
      <c r="C21" s="36"/>
      <c r="D21" s="18"/>
      <c r="E21" s="17"/>
      <c r="F21" s="17"/>
      <c r="G21" s="17"/>
      <c r="H21" s="17"/>
      <c r="I21" s="17"/>
      <c r="J21" s="18"/>
      <c r="K21" s="17"/>
      <c r="L21" s="27"/>
      <c r="M21" s="17"/>
      <c r="N21" s="17"/>
      <c r="O21" s="17"/>
      <c r="P21" s="17"/>
      <c r="Q21" s="26"/>
      <c r="R21" s="26"/>
      <c r="S21" s="26"/>
      <c r="T21" s="26"/>
      <c r="U21" s="26"/>
      <c r="V21" s="26"/>
      <c r="W21" s="26"/>
      <c r="X21" s="26"/>
      <c r="Y21" s="26"/>
      <c r="Z21" s="18"/>
      <c r="AA21" s="25"/>
      <c r="AB21" s="25"/>
      <c r="AC21" s="25"/>
      <c r="AD21" s="25"/>
    </row>
    <row r="22" spans="1:30" ht="15" customHeight="1">
      <c r="B22" s="37" t="s">
        <v>60</v>
      </c>
      <c r="C22" s="34" t="e">
        <f>SUM(C10:C13) + SUM(C15:C18) +(10*C20)</f>
        <v>#N/A</v>
      </c>
      <c r="D22" s="16"/>
      <c r="E22" s="17" t="s">
        <v>37</v>
      </c>
      <c r="F22" s="17"/>
      <c r="G22" s="17"/>
      <c r="H22" s="17"/>
      <c r="I22" s="17"/>
      <c r="J22" s="57" t="e">
        <f>SUM(J11:J20)</f>
        <v>#N/A</v>
      </c>
      <c r="K22" s="17"/>
      <c r="L22" s="27" t="s">
        <v>37</v>
      </c>
      <c r="M22" s="17"/>
      <c r="N22" s="17"/>
      <c r="O22" s="17"/>
      <c r="P22" s="17"/>
      <c r="Q22" s="74" t="e">
        <f t="shared" ref="Q22:Z22" si="14">SUM(Q11:Q20)</f>
        <v>#N/A</v>
      </c>
      <c r="R22" s="74" t="e">
        <f t="shared" si="14"/>
        <v>#N/A</v>
      </c>
      <c r="S22" s="74" t="e">
        <f t="shared" si="14"/>
        <v>#N/A</v>
      </c>
      <c r="T22" s="74" t="e">
        <f t="shared" si="14"/>
        <v>#N/A</v>
      </c>
      <c r="U22" s="74" t="e">
        <f t="shared" si="14"/>
        <v>#N/A</v>
      </c>
      <c r="V22" s="74" t="e">
        <f t="shared" si="14"/>
        <v>#N/A</v>
      </c>
      <c r="W22" s="74" t="e">
        <f t="shared" si="14"/>
        <v>#N/A</v>
      </c>
      <c r="X22" s="74" t="e">
        <f t="shared" si="14"/>
        <v>#N/A</v>
      </c>
      <c r="Y22" s="74" t="e">
        <f t="shared" si="14"/>
        <v>#N/A</v>
      </c>
      <c r="Z22" s="74" t="e">
        <f t="shared" si="14"/>
        <v>#N/A</v>
      </c>
      <c r="AA22" s="25"/>
      <c r="AB22" s="25"/>
      <c r="AC22" s="25"/>
      <c r="AD22" s="25"/>
    </row>
    <row r="23" spans="1:30" ht="9.75" customHeight="1">
      <c r="B23" s="17"/>
      <c r="C23" s="17"/>
      <c r="D23" s="18"/>
      <c r="E23" s="17"/>
      <c r="F23" s="17"/>
      <c r="G23" s="17"/>
      <c r="H23" s="17"/>
      <c r="I23" s="17"/>
      <c r="J23" s="58"/>
      <c r="K23" s="17"/>
      <c r="L23" s="27"/>
      <c r="M23" s="17"/>
      <c r="N23" s="17"/>
      <c r="O23" s="17"/>
      <c r="P23" s="17"/>
      <c r="Q23" s="68"/>
      <c r="R23" s="68"/>
      <c r="S23" s="68"/>
      <c r="T23" s="68"/>
      <c r="U23" s="68"/>
      <c r="V23" s="68"/>
      <c r="W23" s="68"/>
      <c r="X23" s="68"/>
      <c r="Y23" s="68"/>
      <c r="Z23" s="83"/>
      <c r="AA23" s="25"/>
      <c r="AB23" s="25"/>
      <c r="AC23" s="25"/>
      <c r="AD23" s="25"/>
    </row>
    <row r="24" spans="1:30" ht="15" customHeight="1">
      <c r="C24" s="17"/>
      <c r="D24" s="18"/>
      <c r="E24" s="17" t="s">
        <v>39</v>
      </c>
      <c r="F24" s="17"/>
      <c r="G24" s="17"/>
      <c r="H24" s="17"/>
      <c r="I24" s="17"/>
      <c r="J24" s="57" t="e">
        <f>C22</f>
        <v>#N/A</v>
      </c>
      <c r="K24" s="17"/>
      <c r="L24" s="27" t="s">
        <v>39</v>
      </c>
      <c r="M24" s="17"/>
      <c r="N24" s="17"/>
      <c r="O24" s="17"/>
      <c r="P24" s="17"/>
      <c r="Q24" s="74" t="e">
        <f>$C$22</f>
        <v>#N/A</v>
      </c>
      <c r="R24" s="74" t="e">
        <f>IF(W5="yes",Q24+50,Q24)</f>
        <v>#N/A</v>
      </c>
      <c r="S24" s="74" t="e">
        <f t="shared" ref="S24:Z24" si="15">R24</f>
        <v>#N/A</v>
      </c>
      <c r="T24" s="74" t="e">
        <f t="shared" si="15"/>
        <v>#N/A</v>
      </c>
      <c r="U24" s="74" t="e">
        <f t="shared" si="15"/>
        <v>#N/A</v>
      </c>
      <c r="V24" s="74" t="e">
        <f t="shared" si="15"/>
        <v>#N/A</v>
      </c>
      <c r="W24" s="74" t="e">
        <f t="shared" si="15"/>
        <v>#N/A</v>
      </c>
      <c r="X24" s="74" t="e">
        <f t="shared" si="15"/>
        <v>#N/A</v>
      </c>
      <c r="Y24" s="74" t="e">
        <f t="shared" si="15"/>
        <v>#N/A</v>
      </c>
      <c r="Z24" s="74" t="e">
        <f t="shared" si="15"/>
        <v>#N/A</v>
      </c>
    </row>
    <row r="25" spans="1:30" ht="9" customHeight="1">
      <c r="C25" s="17"/>
      <c r="D25" s="18"/>
      <c r="E25" s="17"/>
      <c r="F25" s="17"/>
      <c r="G25" s="17"/>
      <c r="H25" s="17"/>
      <c r="I25" s="17"/>
      <c r="J25" s="58"/>
      <c r="K25" s="17"/>
      <c r="L25" s="27"/>
      <c r="M25" s="17"/>
      <c r="N25" s="17"/>
      <c r="O25" s="17"/>
      <c r="P25" s="17"/>
      <c r="Q25" s="68"/>
      <c r="R25" s="68"/>
      <c r="S25" s="68"/>
      <c r="T25" s="68"/>
      <c r="U25" s="68"/>
      <c r="V25" s="68"/>
      <c r="W25" s="68"/>
      <c r="X25" s="68"/>
      <c r="Y25" s="68"/>
      <c r="Z25" s="83"/>
    </row>
    <row r="26" spans="1:30" ht="15" customHeight="1">
      <c r="C26" s="17"/>
      <c r="D26" s="18"/>
      <c r="E26" s="28" t="s">
        <v>41</v>
      </c>
      <c r="F26" s="29"/>
      <c r="G26" s="29"/>
      <c r="H26" s="29"/>
      <c r="I26" s="29"/>
      <c r="J26" s="57" t="e">
        <f>J22-J24</f>
        <v>#N/A</v>
      </c>
      <c r="K26" s="17"/>
      <c r="L26" s="28" t="s">
        <v>41</v>
      </c>
      <c r="M26" s="29"/>
      <c r="N26" s="29"/>
      <c r="O26" s="29"/>
      <c r="P26" s="29"/>
      <c r="Q26" s="74" t="e">
        <f t="shared" ref="Q26:Z26" si="16">Q22-Q24</f>
        <v>#N/A</v>
      </c>
      <c r="R26" s="74" t="e">
        <f t="shared" si="16"/>
        <v>#N/A</v>
      </c>
      <c r="S26" s="74" t="e">
        <f t="shared" si="16"/>
        <v>#N/A</v>
      </c>
      <c r="T26" s="74" t="e">
        <f t="shared" si="16"/>
        <v>#N/A</v>
      </c>
      <c r="U26" s="74" t="e">
        <f t="shared" si="16"/>
        <v>#N/A</v>
      </c>
      <c r="V26" s="74" t="e">
        <f t="shared" si="16"/>
        <v>#N/A</v>
      </c>
      <c r="W26" s="74" t="e">
        <f t="shared" si="16"/>
        <v>#N/A</v>
      </c>
      <c r="X26" s="74" t="e">
        <f t="shared" si="16"/>
        <v>#N/A</v>
      </c>
      <c r="Y26" s="74" t="e">
        <f t="shared" si="16"/>
        <v>#N/A</v>
      </c>
      <c r="Z26" s="74" t="e">
        <f t="shared" si="16"/>
        <v>#N/A</v>
      </c>
    </row>
    <row r="27" spans="1:30" ht="15" customHeight="1">
      <c r="C27" s="17"/>
      <c r="D27" s="17"/>
      <c r="K27" s="17"/>
      <c r="L27" s="17"/>
      <c r="M27" s="17"/>
      <c r="N27" s="17"/>
      <c r="O27" s="17"/>
      <c r="P27" s="17"/>
      <c r="Q27" s="17"/>
    </row>
    <row r="28" spans="1:30">
      <c r="D28" s="17"/>
      <c r="E28" s="17"/>
      <c r="F28" s="17"/>
      <c r="G28" s="17"/>
      <c r="H28" s="17"/>
      <c r="I28" s="17"/>
      <c r="J28" s="17"/>
      <c r="K28" s="17"/>
    </row>
    <row r="29" spans="1:30">
      <c r="L29" s="17"/>
      <c r="M29" s="17"/>
      <c r="N29" s="17"/>
      <c r="O29" s="17"/>
      <c r="P29" s="17"/>
    </row>
    <row r="30" spans="1:30">
      <c r="A30" s="84"/>
      <c r="B30" s="85" t="s">
        <v>58</v>
      </c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17"/>
      <c r="N30" s="17"/>
      <c r="O30" s="17"/>
      <c r="P30" s="17"/>
      <c r="Q30" s="17"/>
    </row>
    <row r="31" spans="1:30">
      <c r="A31" s="84"/>
      <c r="B31" s="84"/>
      <c r="C31" s="84"/>
      <c r="D31" s="84"/>
      <c r="E31" s="84"/>
      <c r="F31" s="84"/>
      <c r="G31" s="84"/>
      <c r="H31" s="84"/>
      <c r="I31" s="84"/>
      <c r="J31" s="84"/>
      <c r="K31" s="86"/>
      <c r="L31" s="84"/>
      <c r="W31" s="7"/>
      <c r="X31" s="7"/>
    </row>
    <row r="32" spans="1:30">
      <c r="A32" s="84"/>
      <c r="B32" s="87"/>
      <c r="C32" s="88" t="s">
        <v>44</v>
      </c>
      <c r="D32" s="89"/>
      <c r="E32" s="89"/>
      <c r="F32" s="89"/>
      <c r="G32" s="88" t="s">
        <v>34</v>
      </c>
      <c r="H32" s="89"/>
      <c r="I32" s="89"/>
      <c r="J32" s="89"/>
      <c r="K32" s="90"/>
      <c r="L32" s="84"/>
      <c r="U32" s="7"/>
      <c r="V32" s="7"/>
    </row>
    <row r="33" spans="1:20" ht="31.5" customHeight="1">
      <c r="A33" s="84"/>
      <c r="B33" s="91" t="s">
        <v>43</v>
      </c>
      <c r="C33" s="92" t="s">
        <v>45</v>
      </c>
      <c r="D33" s="92" t="s">
        <v>46</v>
      </c>
      <c r="E33" s="92" t="s">
        <v>47</v>
      </c>
      <c r="F33" s="92" t="s">
        <v>55</v>
      </c>
      <c r="G33" s="92" t="s">
        <v>45</v>
      </c>
      <c r="H33" s="92" t="s">
        <v>48</v>
      </c>
      <c r="I33" s="92" t="s">
        <v>49</v>
      </c>
      <c r="J33" s="92" t="s">
        <v>53</v>
      </c>
      <c r="K33" s="92" t="s">
        <v>50</v>
      </c>
      <c r="L33" s="84"/>
      <c r="R33" s="17"/>
      <c r="S33" s="17"/>
      <c r="T33" s="17"/>
    </row>
    <row r="34" spans="1:20">
      <c r="A34" s="84"/>
      <c r="B34" s="93">
        <v>1</v>
      </c>
      <c r="C34" s="94">
        <v>50000000</v>
      </c>
      <c r="D34" s="95">
        <v>75000000</v>
      </c>
      <c r="E34" s="96">
        <v>2000000000</v>
      </c>
      <c r="F34" s="95"/>
      <c r="G34" s="95"/>
      <c r="H34" s="97"/>
      <c r="I34" s="95"/>
      <c r="J34" s="97"/>
      <c r="K34" s="95">
        <v>10000000</v>
      </c>
      <c r="L34" s="84"/>
      <c r="R34" s="17"/>
      <c r="S34" s="17"/>
      <c r="T34" s="17"/>
    </row>
    <row r="35" spans="1:20">
      <c r="A35" s="84"/>
      <c r="B35" s="93">
        <v>2</v>
      </c>
      <c r="C35" s="94">
        <v>50000000</v>
      </c>
      <c r="D35" s="95">
        <v>75000000</v>
      </c>
      <c r="E35" s="97">
        <v>2000000000</v>
      </c>
      <c r="F35" s="95"/>
      <c r="G35" s="95">
        <v>50000000</v>
      </c>
      <c r="H35" s="97">
        <v>25000000</v>
      </c>
      <c r="I35" s="95">
        <v>500000000</v>
      </c>
      <c r="J35" s="97"/>
      <c r="K35" s="95">
        <v>10000000</v>
      </c>
      <c r="L35" s="84"/>
      <c r="R35" s="17"/>
      <c r="S35" s="17"/>
      <c r="T35" s="17"/>
    </row>
    <row r="36" spans="1:20">
      <c r="A36" s="84"/>
      <c r="B36" s="93">
        <v>3</v>
      </c>
      <c r="C36" s="94">
        <v>50000000</v>
      </c>
      <c r="D36" s="95">
        <v>75000000</v>
      </c>
      <c r="E36" s="97"/>
      <c r="F36" s="95">
        <v>105000000</v>
      </c>
      <c r="G36" s="95"/>
      <c r="H36" s="97"/>
      <c r="I36" s="95"/>
      <c r="J36" s="97"/>
      <c r="K36" s="95">
        <v>2000000</v>
      </c>
      <c r="L36" s="84"/>
    </row>
    <row r="37" spans="1:20">
      <c r="A37" s="84"/>
      <c r="B37" s="98">
        <v>4</v>
      </c>
      <c r="C37" s="99">
        <v>50000000</v>
      </c>
      <c r="D37" s="100">
        <v>75000000</v>
      </c>
      <c r="E37" s="101"/>
      <c r="F37" s="100">
        <v>105000000</v>
      </c>
      <c r="G37" s="100">
        <v>50000000</v>
      </c>
      <c r="H37" s="101">
        <v>25000000</v>
      </c>
      <c r="I37" s="100"/>
      <c r="J37" s="101">
        <v>105000000</v>
      </c>
      <c r="K37" s="100">
        <v>2000000</v>
      </c>
      <c r="L37" s="84"/>
    </row>
    <row r="38" spans="1:20">
      <c r="A38" s="84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</row>
    <row r="39" spans="1:20">
      <c r="A39" s="84"/>
      <c r="B39" s="102" t="s">
        <v>70</v>
      </c>
      <c r="C39" s="103"/>
      <c r="D39" s="103"/>
      <c r="E39" s="103"/>
      <c r="F39" s="103"/>
      <c r="G39" s="103"/>
      <c r="H39" s="103"/>
      <c r="I39" s="103"/>
      <c r="J39" s="103"/>
      <c r="K39" s="103"/>
      <c r="L39" s="104"/>
    </row>
    <row r="40" spans="1:20">
      <c r="A40" s="84"/>
      <c r="B40" s="91" t="s">
        <v>43</v>
      </c>
      <c r="C40" s="105" t="s">
        <v>4</v>
      </c>
      <c r="D40" s="106">
        <v>2</v>
      </c>
      <c r="E40" s="107">
        <v>3</v>
      </c>
      <c r="F40" s="106">
        <v>4</v>
      </c>
      <c r="G40" s="107">
        <v>5</v>
      </c>
      <c r="H40" s="106">
        <v>6</v>
      </c>
      <c r="I40" s="107">
        <v>7</v>
      </c>
      <c r="J40" s="106">
        <v>8</v>
      </c>
      <c r="K40" s="107">
        <v>9</v>
      </c>
      <c r="L40" s="106">
        <v>10</v>
      </c>
    </row>
    <row r="41" spans="1:20">
      <c r="A41" s="84"/>
      <c r="B41" s="93">
        <v>1</v>
      </c>
      <c r="C41" s="108">
        <v>28</v>
      </c>
      <c r="D41" s="93">
        <f t="shared" ref="D41:L41" si="17">C41</f>
        <v>28</v>
      </c>
      <c r="E41" s="109">
        <f t="shared" si="17"/>
        <v>28</v>
      </c>
      <c r="F41" s="93">
        <f t="shared" si="17"/>
        <v>28</v>
      </c>
      <c r="G41" s="109">
        <f t="shared" si="17"/>
        <v>28</v>
      </c>
      <c r="H41" s="93">
        <f t="shared" si="17"/>
        <v>28</v>
      </c>
      <c r="I41" s="109">
        <f t="shared" si="17"/>
        <v>28</v>
      </c>
      <c r="J41" s="93">
        <f t="shared" si="17"/>
        <v>28</v>
      </c>
      <c r="K41" s="109">
        <f t="shared" si="17"/>
        <v>28</v>
      </c>
      <c r="L41" s="93">
        <f t="shared" si="17"/>
        <v>28</v>
      </c>
    </row>
    <row r="42" spans="1:20">
      <c r="A42" s="84"/>
      <c r="B42" s="93">
        <v>2</v>
      </c>
      <c r="C42" s="108">
        <v>28</v>
      </c>
      <c r="D42" s="93">
        <v>66</v>
      </c>
      <c r="E42" s="109">
        <f t="shared" ref="E42:L42" si="18">D42</f>
        <v>66</v>
      </c>
      <c r="F42" s="93">
        <f t="shared" si="18"/>
        <v>66</v>
      </c>
      <c r="G42" s="109">
        <f t="shared" si="18"/>
        <v>66</v>
      </c>
      <c r="H42" s="93">
        <f t="shared" si="18"/>
        <v>66</v>
      </c>
      <c r="I42" s="109">
        <f t="shared" si="18"/>
        <v>66</v>
      </c>
      <c r="J42" s="93">
        <f t="shared" si="18"/>
        <v>66</v>
      </c>
      <c r="K42" s="109">
        <f t="shared" si="18"/>
        <v>66</v>
      </c>
      <c r="L42" s="93">
        <f t="shared" si="18"/>
        <v>66</v>
      </c>
    </row>
    <row r="43" spans="1:20">
      <c r="A43" s="84"/>
      <c r="B43" s="93">
        <v>3</v>
      </c>
      <c r="C43" s="108">
        <v>0</v>
      </c>
      <c r="D43" s="93">
        <f t="shared" ref="D43:L43" si="19">D41</f>
        <v>28</v>
      </c>
      <c r="E43" s="109">
        <f t="shared" si="19"/>
        <v>28</v>
      </c>
      <c r="F43" s="93">
        <f t="shared" si="19"/>
        <v>28</v>
      </c>
      <c r="G43" s="109">
        <f t="shared" si="19"/>
        <v>28</v>
      </c>
      <c r="H43" s="93">
        <f t="shared" si="19"/>
        <v>28</v>
      </c>
      <c r="I43" s="109">
        <f t="shared" si="19"/>
        <v>28</v>
      </c>
      <c r="J43" s="93">
        <f t="shared" si="19"/>
        <v>28</v>
      </c>
      <c r="K43" s="109">
        <f t="shared" si="19"/>
        <v>28</v>
      </c>
      <c r="L43" s="93">
        <f t="shared" si="19"/>
        <v>28</v>
      </c>
    </row>
    <row r="44" spans="1:20">
      <c r="A44" s="84"/>
      <c r="B44" s="98">
        <v>4</v>
      </c>
      <c r="C44" s="110">
        <v>0</v>
      </c>
      <c r="D44" s="98">
        <f t="shared" ref="D44:L44" si="20">D42</f>
        <v>66</v>
      </c>
      <c r="E44" s="111">
        <f t="shared" si="20"/>
        <v>66</v>
      </c>
      <c r="F44" s="98">
        <f t="shared" si="20"/>
        <v>66</v>
      </c>
      <c r="G44" s="111">
        <f t="shared" si="20"/>
        <v>66</v>
      </c>
      <c r="H44" s="98">
        <f t="shared" si="20"/>
        <v>66</v>
      </c>
      <c r="I44" s="111">
        <f t="shared" si="20"/>
        <v>66</v>
      </c>
      <c r="J44" s="98">
        <f t="shared" si="20"/>
        <v>66</v>
      </c>
      <c r="K44" s="111">
        <f t="shared" si="20"/>
        <v>66</v>
      </c>
      <c r="L44" s="98">
        <f t="shared" si="20"/>
        <v>66</v>
      </c>
    </row>
    <row r="45" spans="1:20">
      <c r="A45" s="84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</row>
    <row r="46" spans="1:20">
      <c r="A46" s="84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</row>
    <row r="47" spans="1:20">
      <c r="A47" s="84"/>
      <c r="B47" s="88" t="s">
        <v>71</v>
      </c>
      <c r="C47" s="112"/>
      <c r="D47" s="112"/>
      <c r="E47" s="112"/>
      <c r="F47" s="112"/>
      <c r="G47" s="112"/>
      <c r="H47" s="112"/>
      <c r="I47" s="112"/>
      <c r="J47" s="112"/>
      <c r="K47" s="112"/>
      <c r="L47" s="113"/>
    </row>
    <row r="48" spans="1:20">
      <c r="A48" s="84"/>
      <c r="B48" s="91" t="s">
        <v>43</v>
      </c>
      <c r="C48" s="91" t="s">
        <v>4</v>
      </c>
      <c r="D48" s="106">
        <v>2</v>
      </c>
      <c r="E48" s="106">
        <v>3</v>
      </c>
      <c r="F48" s="106">
        <v>4</v>
      </c>
      <c r="G48" s="106">
        <v>5</v>
      </c>
      <c r="H48" s="106">
        <v>6</v>
      </c>
      <c r="I48" s="106">
        <v>7</v>
      </c>
      <c r="J48" s="106">
        <v>8</v>
      </c>
      <c r="K48" s="106">
        <v>9</v>
      </c>
      <c r="L48" s="106">
        <v>10</v>
      </c>
    </row>
    <row r="49" spans="1:12">
      <c r="A49" s="84"/>
      <c r="B49" s="108">
        <v>1</v>
      </c>
      <c r="C49" s="114">
        <v>28</v>
      </c>
      <c r="D49" s="109">
        <v>28</v>
      </c>
      <c r="E49" s="114">
        <v>28</v>
      </c>
      <c r="F49" s="109">
        <f>E49</f>
        <v>28</v>
      </c>
      <c r="G49" s="114">
        <v>28</v>
      </c>
      <c r="H49" s="109">
        <v>0</v>
      </c>
      <c r="I49" s="114">
        <v>28</v>
      </c>
      <c r="J49" s="109">
        <v>28</v>
      </c>
      <c r="K49" s="114">
        <v>28</v>
      </c>
      <c r="L49" s="115">
        <v>28</v>
      </c>
    </row>
    <row r="50" spans="1:12">
      <c r="A50" s="84"/>
      <c r="B50" s="108">
        <v>2</v>
      </c>
      <c r="C50" s="93">
        <v>28</v>
      </c>
      <c r="D50" s="109">
        <v>66</v>
      </c>
      <c r="E50" s="93">
        <v>66</v>
      </c>
      <c r="F50" s="109">
        <f>E50</f>
        <v>66</v>
      </c>
      <c r="G50" s="93">
        <v>66</v>
      </c>
      <c r="H50" s="109">
        <v>0</v>
      </c>
      <c r="I50" s="93">
        <v>66</v>
      </c>
      <c r="J50" s="109">
        <v>66</v>
      </c>
      <c r="K50" s="93">
        <v>66</v>
      </c>
      <c r="L50" s="115">
        <v>66</v>
      </c>
    </row>
    <row r="51" spans="1:12">
      <c r="A51" s="84"/>
      <c r="B51" s="108">
        <v>3</v>
      </c>
      <c r="C51" s="93">
        <v>0</v>
      </c>
      <c r="D51" s="109">
        <v>28</v>
      </c>
      <c r="E51" s="93">
        <v>28</v>
      </c>
      <c r="F51" s="109">
        <v>28</v>
      </c>
      <c r="G51" s="93">
        <v>28</v>
      </c>
      <c r="H51" s="109">
        <v>0</v>
      </c>
      <c r="I51" s="93">
        <v>28</v>
      </c>
      <c r="J51" s="109">
        <v>28</v>
      </c>
      <c r="K51" s="93">
        <v>28</v>
      </c>
      <c r="L51" s="115">
        <v>28</v>
      </c>
    </row>
    <row r="52" spans="1:12">
      <c r="A52" s="84"/>
      <c r="B52" s="110">
        <v>4</v>
      </c>
      <c r="C52" s="98">
        <v>0</v>
      </c>
      <c r="D52" s="111">
        <v>66</v>
      </c>
      <c r="E52" s="98">
        <v>66</v>
      </c>
      <c r="F52" s="111">
        <v>66</v>
      </c>
      <c r="G52" s="98">
        <v>66</v>
      </c>
      <c r="H52" s="98">
        <v>0</v>
      </c>
      <c r="I52" s="98">
        <v>66</v>
      </c>
      <c r="J52" s="111">
        <v>66</v>
      </c>
      <c r="K52" s="98">
        <v>66</v>
      </c>
      <c r="L52" s="90">
        <v>66</v>
      </c>
    </row>
    <row r="53" spans="1:12">
      <c r="A53" s="84"/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</row>
    <row r="54" spans="1:12">
      <c r="A54" s="84"/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</row>
    <row r="55" spans="1:12">
      <c r="A55" s="84"/>
      <c r="B55" s="88" t="s">
        <v>72</v>
      </c>
      <c r="C55" s="112"/>
      <c r="D55" s="112"/>
      <c r="E55" s="112"/>
      <c r="F55" s="112"/>
      <c r="G55" s="112"/>
      <c r="H55" s="112"/>
      <c r="I55" s="112"/>
      <c r="J55" s="112"/>
      <c r="K55" s="112"/>
      <c r="L55" s="113"/>
    </row>
    <row r="56" spans="1:12">
      <c r="A56" s="84"/>
      <c r="B56" s="91" t="s">
        <v>43</v>
      </c>
      <c r="C56" s="91" t="s">
        <v>4</v>
      </c>
      <c r="D56" s="106">
        <v>2</v>
      </c>
      <c r="E56" s="106">
        <v>3</v>
      </c>
      <c r="F56" s="106">
        <v>4</v>
      </c>
      <c r="G56" s="106">
        <v>5</v>
      </c>
      <c r="H56" s="106">
        <v>6</v>
      </c>
      <c r="I56" s="106">
        <v>7</v>
      </c>
      <c r="J56" s="106">
        <v>8</v>
      </c>
      <c r="K56" s="106">
        <v>9</v>
      </c>
      <c r="L56" s="106">
        <v>10</v>
      </c>
    </row>
    <row r="57" spans="1:12">
      <c r="A57" s="84"/>
      <c r="B57" s="108">
        <v>1</v>
      </c>
      <c r="C57" s="114">
        <v>28</v>
      </c>
      <c r="D57" s="109">
        <v>28</v>
      </c>
      <c r="E57" s="114">
        <v>28</v>
      </c>
      <c r="F57" s="109">
        <f>E57/2</f>
        <v>14</v>
      </c>
      <c r="G57" s="114">
        <v>28</v>
      </c>
      <c r="H57" s="109">
        <f>G57</f>
        <v>28</v>
      </c>
      <c r="I57" s="114">
        <v>28</v>
      </c>
      <c r="J57" s="109">
        <v>28</v>
      </c>
      <c r="K57" s="114">
        <v>28</v>
      </c>
      <c r="L57" s="115">
        <v>28</v>
      </c>
    </row>
    <row r="58" spans="1:12">
      <c r="A58" s="84"/>
      <c r="B58" s="108">
        <v>2</v>
      </c>
      <c r="C58" s="93">
        <v>28</v>
      </c>
      <c r="D58" s="109">
        <v>66</v>
      </c>
      <c r="E58" s="93">
        <v>66</v>
      </c>
      <c r="F58" s="109">
        <f t="shared" ref="F58:F60" si="21">E58/2</f>
        <v>33</v>
      </c>
      <c r="G58" s="93">
        <v>66</v>
      </c>
      <c r="H58" s="109">
        <f>G58</f>
        <v>66</v>
      </c>
      <c r="I58" s="93">
        <v>66</v>
      </c>
      <c r="J58" s="109">
        <v>66</v>
      </c>
      <c r="K58" s="93">
        <v>66</v>
      </c>
      <c r="L58" s="115">
        <v>66</v>
      </c>
    </row>
    <row r="59" spans="1:12">
      <c r="A59" s="84"/>
      <c r="B59" s="108">
        <v>3</v>
      </c>
      <c r="C59" s="93">
        <v>0</v>
      </c>
      <c r="D59" s="109">
        <v>28</v>
      </c>
      <c r="E59" s="93">
        <v>28</v>
      </c>
      <c r="F59" s="109">
        <f t="shared" si="21"/>
        <v>14</v>
      </c>
      <c r="G59" s="93">
        <v>28</v>
      </c>
      <c r="H59" s="109">
        <v>28</v>
      </c>
      <c r="I59" s="93">
        <v>28</v>
      </c>
      <c r="J59" s="109">
        <v>28</v>
      </c>
      <c r="K59" s="93">
        <v>28</v>
      </c>
      <c r="L59" s="115">
        <v>28</v>
      </c>
    </row>
    <row r="60" spans="1:12">
      <c r="A60" s="84"/>
      <c r="B60" s="110">
        <v>4</v>
      </c>
      <c r="C60" s="98">
        <v>0</v>
      </c>
      <c r="D60" s="111">
        <v>66</v>
      </c>
      <c r="E60" s="98">
        <v>66</v>
      </c>
      <c r="F60" s="109">
        <f t="shared" si="21"/>
        <v>33</v>
      </c>
      <c r="G60" s="98">
        <v>66</v>
      </c>
      <c r="H60" s="98">
        <v>66</v>
      </c>
      <c r="I60" s="98">
        <v>66</v>
      </c>
      <c r="J60" s="111">
        <v>66</v>
      </c>
      <c r="K60" s="98">
        <v>66</v>
      </c>
      <c r="L60" s="90">
        <v>66</v>
      </c>
    </row>
  </sheetData>
  <phoneticPr fontId="21" type="noConversion"/>
  <conditionalFormatting sqref="K12:K21 D26:D28 D10:D14 D18:D22">
    <cfRule type="cellIs" dxfId="9" priority="1" stopIfTrue="1" operator="equal">
      <formula>"error"</formula>
    </cfRule>
    <cfRule type="cellIs" dxfId="8" priority="2" stopIfTrue="1" operator="equal">
      <formula>"correct"</formula>
    </cfRule>
  </conditionalFormatting>
  <pageMargins left="0.75" right="0.75" top="1" bottom="1" header="0.5" footer="0.5"/>
  <pageSetup paperSize="9" orientation="portrait" horizontalDpi="4294967292" vertic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0"/>
  <sheetViews>
    <sheetView topLeftCell="A28" workbookViewId="0">
      <selection activeCell="F60" sqref="F60"/>
    </sheetView>
  </sheetViews>
  <sheetFormatPr defaultColWidth="12.5703125" defaultRowHeight="15"/>
  <cols>
    <col min="1" max="1" width="2.7109375" style="6" customWidth="1"/>
    <col min="2" max="2" width="27.7109375" style="6" customWidth="1"/>
    <col min="3" max="3" width="16" style="6" customWidth="1"/>
    <col min="4" max="4" width="11.7109375" style="6" customWidth="1"/>
    <col min="5" max="5" width="13" style="6" customWidth="1"/>
    <col min="6" max="6" width="12.85546875" style="6" customWidth="1"/>
    <col min="7" max="7" width="11.5703125" style="6" customWidth="1"/>
    <col min="8" max="8" width="10.7109375" style="6" customWidth="1"/>
    <col min="9" max="9" width="11.7109375" style="6" customWidth="1"/>
    <col min="10" max="10" width="12.85546875" style="6" customWidth="1"/>
    <col min="11" max="11" width="11.140625" style="6" customWidth="1"/>
    <col min="12" max="12" width="12.5703125" style="6"/>
    <col min="13" max="13" width="13.85546875" style="6" customWidth="1"/>
    <col min="14" max="14" width="11.28515625" style="6" customWidth="1"/>
    <col min="15" max="15" width="11.5703125" style="6" customWidth="1"/>
    <col min="16" max="16" width="13" style="6" customWidth="1"/>
    <col min="17" max="26" width="9.85546875" style="6" customWidth="1"/>
    <col min="27" max="27" width="14.140625" style="6" bestFit="1" customWidth="1"/>
    <col min="28" max="28" width="3.7109375" style="6" customWidth="1"/>
    <col min="29" max="30" width="12.5703125" style="6"/>
    <col min="31" max="31" width="31.140625" style="6" customWidth="1"/>
    <col min="32" max="16384" width="12.5703125" style="6"/>
  </cols>
  <sheetData>
    <row r="1" spans="2:30">
      <c r="B1" s="5" t="s">
        <v>16</v>
      </c>
      <c r="H1" s="7"/>
    </row>
    <row r="2" spans="2:30">
      <c r="C2" s="5"/>
    </row>
    <row r="3" spans="2:30">
      <c r="B3" s="7" t="s">
        <v>17</v>
      </c>
      <c r="C3" s="8" t="str">
        <f>Summary!C10</f>
        <v>Team 3</v>
      </c>
      <c r="E3" s="9"/>
      <c r="F3" s="9"/>
      <c r="I3" s="10"/>
      <c r="J3" s="10"/>
      <c r="K3" s="10"/>
    </row>
    <row r="4" spans="2:30">
      <c r="E4" s="9"/>
      <c r="F4" s="9"/>
    </row>
    <row r="5" spans="2:30">
      <c r="B5" s="7" t="s">
        <v>18</v>
      </c>
      <c r="C5" s="11">
        <f>Summary!D10</f>
        <v>0</v>
      </c>
      <c r="E5" s="9"/>
      <c r="F5" s="9"/>
      <c r="J5" s="7"/>
      <c r="R5" s="130"/>
      <c r="S5" s="17"/>
      <c r="T5" s="17"/>
      <c r="U5" s="17"/>
      <c r="V5" s="17"/>
      <c r="W5" s="17"/>
    </row>
    <row r="6" spans="2:30" ht="9.75" customHeight="1">
      <c r="C6" s="7"/>
      <c r="D6" s="14"/>
      <c r="E6" s="15"/>
      <c r="I6" s="7"/>
    </row>
    <row r="7" spans="2:30">
      <c r="R7" s="12" t="s">
        <v>19</v>
      </c>
      <c r="W7" s="13">
        <f>Summary!D26</f>
        <v>0</v>
      </c>
    </row>
    <row r="8" spans="2:30" s="17" customFormat="1">
      <c r="B8" s="80" t="s">
        <v>52</v>
      </c>
      <c r="C8" s="81"/>
      <c r="E8" s="80" t="s">
        <v>56</v>
      </c>
      <c r="F8" s="82"/>
      <c r="G8" s="82"/>
      <c r="H8" s="82"/>
      <c r="I8" s="82"/>
      <c r="J8" s="82"/>
      <c r="L8" s="80" t="s">
        <v>69</v>
      </c>
      <c r="M8" s="82"/>
      <c r="N8" s="82"/>
      <c r="O8" s="82"/>
      <c r="P8" s="82"/>
      <c r="Q8" s="29"/>
      <c r="R8" s="29"/>
      <c r="S8" s="29"/>
      <c r="T8" s="29"/>
      <c r="U8" s="29"/>
      <c r="V8" s="29"/>
      <c r="W8" s="29"/>
      <c r="X8" s="29"/>
      <c r="Y8" s="29"/>
      <c r="Z8" s="29"/>
    </row>
    <row r="9" spans="2:30">
      <c r="B9" s="30" t="s">
        <v>21</v>
      </c>
      <c r="C9" s="20" t="s">
        <v>22</v>
      </c>
      <c r="D9" s="16"/>
      <c r="E9" s="75" t="s">
        <v>24</v>
      </c>
      <c r="F9" s="76" t="s">
        <v>25</v>
      </c>
      <c r="G9" s="76" t="s">
        <v>26</v>
      </c>
      <c r="H9" s="76" t="s">
        <v>27</v>
      </c>
      <c r="I9" s="76" t="s">
        <v>28</v>
      </c>
      <c r="J9" s="76" t="s">
        <v>57</v>
      </c>
      <c r="K9" s="19"/>
      <c r="L9" s="76" t="s">
        <v>24</v>
      </c>
      <c r="M9" s="76" t="s">
        <v>25</v>
      </c>
      <c r="N9" s="76" t="s">
        <v>26</v>
      </c>
      <c r="O9" s="76" t="s">
        <v>27</v>
      </c>
      <c r="P9" s="76" t="s">
        <v>28</v>
      </c>
      <c r="Q9" s="77" t="s">
        <v>61</v>
      </c>
      <c r="R9" s="78"/>
      <c r="S9" s="78"/>
      <c r="T9" s="78"/>
      <c r="U9" s="78"/>
      <c r="V9" s="78"/>
      <c r="W9" s="78"/>
      <c r="X9" s="78"/>
      <c r="Y9" s="78"/>
      <c r="Z9" s="79"/>
    </row>
    <row r="10" spans="2:30">
      <c r="B10" s="27" t="s">
        <v>23</v>
      </c>
      <c r="C10" s="32" t="e">
        <f>VLOOKUP($C$5,$B$34:$K$37,2,FALSE)/1000000</f>
        <v>#N/A</v>
      </c>
      <c r="D10" s="16"/>
      <c r="E10" s="21"/>
      <c r="F10" s="22" t="s">
        <v>30</v>
      </c>
      <c r="G10" s="22" t="s">
        <v>31</v>
      </c>
      <c r="H10" s="22" t="s">
        <v>32</v>
      </c>
      <c r="I10" s="22" t="s">
        <v>30</v>
      </c>
      <c r="J10" s="22" t="s">
        <v>22</v>
      </c>
      <c r="K10" s="17"/>
      <c r="L10" s="22"/>
      <c r="M10" s="22" t="s">
        <v>30</v>
      </c>
      <c r="N10" s="22" t="s">
        <v>31</v>
      </c>
      <c r="O10" s="22" t="s">
        <v>32</v>
      </c>
      <c r="P10" s="52" t="s">
        <v>30</v>
      </c>
      <c r="Q10" s="53" t="s">
        <v>4</v>
      </c>
      <c r="R10" s="53" t="s">
        <v>8</v>
      </c>
      <c r="S10" s="53" t="s">
        <v>7</v>
      </c>
      <c r="T10" s="53" t="s">
        <v>15</v>
      </c>
      <c r="U10" s="53" t="s">
        <v>9</v>
      </c>
      <c r="V10" s="53" t="s">
        <v>10</v>
      </c>
      <c r="W10" s="53" t="s">
        <v>14</v>
      </c>
      <c r="X10" s="53" t="s">
        <v>11</v>
      </c>
      <c r="Y10" s="53" t="s">
        <v>13</v>
      </c>
      <c r="Z10" s="53" t="s">
        <v>12</v>
      </c>
    </row>
    <row r="11" spans="2:30">
      <c r="B11" s="27" t="s">
        <v>29</v>
      </c>
      <c r="C11" s="32" t="e">
        <f>VLOOKUP($C$5,$B$34:$K$37,3,FALSE)/1000000</f>
        <v>#N/A</v>
      </c>
      <c r="D11" s="16"/>
      <c r="E11" s="23">
        <v>1</v>
      </c>
      <c r="F11" s="33">
        <v>40</v>
      </c>
      <c r="G11" s="54">
        <v>120</v>
      </c>
      <c r="H11" s="33" t="e">
        <f>VLOOKUP($C$5,$B$41:$L$44,2,FALSE)</f>
        <v>#N/A</v>
      </c>
      <c r="I11" s="56" t="e">
        <f t="shared" ref="I11:I20" si="0">(F11/10)*(H11/100)</f>
        <v>#N/A</v>
      </c>
      <c r="J11" s="55" t="e">
        <f t="shared" ref="J11:J20" si="1">G11*I11</f>
        <v>#N/A</v>
      </c>
      <c r="K11" s="17"/>
      <c r="L11" s="24">
        <v>1</v>
      </c>
      <c r="M11" s="24">
        <v>40</v>
      </c>
      <c r="N11" s="33">
        <v>130</v>
      </c>
      <c r="O11" s="33" t="e">
        <f>IF($W$7="yes",VLOOKUP($C$5,$B$57:$L$60,2,FALSE),VLOOKUP($C$5,$B$49:$L$52,2,FALSE))</f>
        <v>#N/A</v>
      </c>
      <c r="P11" s="56" t="e">
        <f t="shared" ref="P11:P20" si="2">(M11/10)*(O11/100)</f>
        <v>#N/A</v>
      </c>
      <c r="Q11" s="59" t="e">
        <f>Z11</f>
        <v>#N/A</v>
      </c>
      <c r="R11" s="60" t="e">
        <f>Z11</f>
        <v>#N/A</v>
      </c>
      <c r="S11" s="61" t="e">
        <f>Z11</f>
        <v>#N/A</v>
      </c>
      <c r="T11" s="60" t="e">
        <f>Z11</f>
        <v>#N/A</v>
      </c>
      <c r="U11" s="61" t="e">
        <f>Z11</f>
        <v>#N/A</v>
      </c>
      <c r="V11" s="60" t="e">
        <f t="shared" ref="V11:V16" si="3">Z11</f>
        <v>#N/A</v>
      </c>
      <c r="W11" s="61" t="e">
        <f t="shared" ref="W11:W17" si="4">Z11</f>
        <v>#N/A</v>
      </c>
      <c r="X11" s="60" t="e">
        <f t="shared" ref="X11:X18" si="5">Z11</f>
        <v>#N/A</v>
      </c>
      <c r="Y11" s="61" t="e">
        <f t="shared" ref="Y11:Y19" si="6">Z11</f>
        <v>#N/A</v>
      </c>
      <c r="Z11" s="62" t="e">
        <f t="shared" ref="Z11:Z20" si="7">N11*P11</f>
        <v>#N/A</v>
      </c>
      <c r="AA11" s="25"/>
      <c r="AB11" s="25"/>
      <c r="AC11" s="25"/>
      <c r="AD11" s="25"/>
    </row>
    <row r="12" spans="2:30">
      <c r="B12" s="27" t="s">
        <v>33</v>
      </c>
      <c r="C12" s="32" t="e">
        <f>VLOOKUP($C$5,$B$34:$K$37,4,FALSE)/1000000</f>
        <v>#N/A</v>
      </c>
      <c r="D12" s="16"/>
      <c r="E12" s="23">
        <v>2</v>
      </c>
      <c r="F12" s="33">
        <f t="shared" ref="F12:F20" si="8">F11</f>
        <v>40</v>
      </c>
      <c r="G12" s="54">
        <v>110</v>
      </c>
      <c r="H12" s="33" t="e">
        <f>VLOOKUP($C$5,$B$41:$L$44,3,FALSE)</f>
        <v>#N/A</v>
      </c>
      <c r="I12" s="56" t="e">
        <f t="shared" si="0"/>
        <v>#N/A</v>
      </c>
      <c r="J12" s="55" t="e">
        <f t="shared" si="1"/>
        <v>#N/A</v>
      </c>
      <c r="K12" s="17"/>
      <c r="L12" s="24">
        <v>2</v>
      </c>
      <c r="M12" s="24">
        <f>M11</f>
        <v>40</v>
      </c>
      <c r="N12" s="33">
        <v>140</v>
      </c>
      <c r="O12" s="33" t="e">
        <f>IF($W$7="yes",VLOOKUP($C$5,$B$57:$L$60,3,FALSE),VLOOKUP($C$5,$B$49:$L$52,3,FALSE))</f>
        <v>#N/A</v>
      </c>
      <c r="P12" s="56" t="e">
        <f t="shared" si="2"/>
        <v>#N/A</v>
      </c>
      <c r="Q12" s="63" t="e">
        <f t="shared" ref="Q12:Q20" si="9">J12</f>
        <v>#N/A</v>
      </c>
      <c r="R12" s="64" t="e">
        <f>Z12</f>
        <v>#N/A</v>
      </c>
      <c r="S12" s="65" t="e">
        <f>Z12</f>
        <v>#N/A</v>
      </c>
      <c r="T12" s="64" t="e">
        <f>Z12</f>
        <v>#N/A</v>
      </c>
      <c r="U12" s="65" t="e">
        <f>Z12</f>
        <v>#N/A</v>
      </c>
      <c r="V12" s="64" t="e">
        <f t="shared" si="3"/>
        <v>#N/A</v>
      </c>
      <c r="W12" s="65" t="e">
        <f t="shared" si="4"/>
        <v>#N/A</v>
      </c>
      <c r="X12" s="64" t="e">
        <f t="shared" si="5"/>
        <v>#N/A</v>
      </c>
      <c r="Y12" s="65" t="e">
        <f t="shared" si="6"/>
        <v>#N/A</v>
      </c>
      <c r="Z12" s="66" t="e">
        <f t="shared" si="7"/>
        <v>#N/A</v>
      </c>
      <c r="AA12" s="25"/>
      <c r="AB12" s="25"/>
      <c r="AC12" s="25"/>
      <c r="AD12" s="25"/>
    </row>
    <row r="13" spans="2:30">
      <c r="B13" s="27" t="s">
        <v>54</v>
      </c>
      <c r="C13" s="33" t="e">
        <f>VLOOKUP($C$5,$B$34:$K$37,5,FALSE)/1000000</f>
        <v>#N/A</v>
      </c>
      <c r="D13" s="18"/>
      <c r="E13" s="23">
        <v>3</v>
      </c>
      <c r="F13" s="33">
        <f t="shared" si="8"/>
        <v>40</v>
      </c>
      <c r="G13" s="54">
        <v>100</v>
      </c>
      <c r="H13" s="33" t="e">
        <f>VLOOKUP($C$5,$B$41:$L$44,4,FALSE)</f>
        <v>#N/A</v>
      </c>
      <c r="I13" s="56" t="e">
        <f t="shared" si="0"/>
        <v>#N/A</v>
      </c>
      <c r="J13" s="55" t="e">
        <f t="shared" si="1"/>
        <v>#N/A</v>
      </c>
      <c r="K13" s="17"/>
      <c r="L13" s="24">
        <v>3</v>
      </c>
      <c r="M13" s="24">
        <f>M12</f>
        <v>40</v>
      </c>
      <c r="N13" s="33">
        <v>90</v>
      </c>
      <c r="O13" s="33" t="e">
        <f>IF($W$7="yes",VLOOKUP($C$5,$B$57:$L$60,4,FALSE),VLOOKUP($C$5,$B$49:$L$52,4,FALSE))</f>
        <v>#N/A</v>
      </c>
      <c r="P13" s="56" t="e">
        <f t="shared" si="2"/>
        <v>#N/A</v>
      </c>
      <c r="Q13" s="63" t="e">
        <f t="shared" si="9"/>
        <v>#N/A</v>
      </c>
      <c r="R13" s="67" t="e">
        <f t="shared" ref="R13:R20" si="10">J13</f>
        <v>#N/A</v>
      </c>
      <c r="S13" s="65" t="e">
        <f>Z13</f>
        <v>#N/A</v>
      </c>
      <c r="T13" s="64" t="e">
        <f>Z13</f>
        <v>#N/A</v>
      </c>
      <c r="U13" s="65" t="e">
        <f>Z13</f>
        <v>#N/A</v>
      </c>
      <c r="V13" s="64" t="e">
        <f t="shared" si="3"/>
        <v>#N/A</v>
      </c>
      <c r="W13" s="65" t="e">
        <f t="shared" si="4"/>
        <v>#N/A</v>
      </c>
      <c r="X13" s="64" t="e">
        <f t="shared" si="5"/>
        <v>#N/A</v>
      </c>
      <c r="Y13" s="65" t="e">
        <f t="shared" si="6"/>
        <v>#N/A</v>
      </c>
      <c r="Z13" s="66" t="e">
        <f t="shared" si="7"/>
        <v>#N/A</v>
      </c>
      <c r="AA13" s="25"/>
      <c r="AB13" s="25"/>
      <c r="AC13" s="25"/>
      <c r="AD13" s="25"/>
    </row>
    <row r="14" spans="2:30">
      <c r="B14" s="30" t="s">
        <v>34</v>
      </c>
      <c r="C14" s="35" t="s">
        <v>22</v>
      </c>
      <c r="D14" s="18"/>
      <c r="E14" s="23">
        <v>4</v>
      </c>
      <c r="F14" s="33">
        <f t="shared" si="8"/>
        <v>40</v>
      </c>
      <c r="G14" s="54">
        <v>80</v>
      </c>
      <c r="H14" s="33" t="e">
        <f>VLOOKUP($C$5,$B$41:$L$44,5,FALSE)</f>
        <v>#N/A</v>
      </c>
      <c r="I14" s="56" t="e">
        <f t="shared" si="0"/>
        <v>#N/A</v>
      </c>
      <c r="J14" s="55" t="e">
        <f t="shared" si="1"/>
        <v>#N/A</v>
      </c>
      <c r="K14" s="17"/>
      <c r="L14" s="24">
        <v>4</v>
      </c>
      <c r="M14" s="24">
        <f>M13</f>
        <v>40</v>
      </c>
      <c r="N14" s="33">
        <v>70</v>
      </c>
      <c r="O14" s="33" t="e">
        <f>IF($W$7="yes",VLOOKUP($C$5,$B$57:$L$60,5,FALSE),VLOOKUP($C$5,$B$49:$L$52,5,FALSE))</f>
        <v>#N/A</v>
      </c>
      <c r="P14" s="56" t="e">
        <f t="shared" si="2"/>
        <v>#N/A</v>
      </c>
      <c r="Q14" s="63" t="e">
        <f t="shared" si="9"/>
        <v>#N/A</v>
      </c>
      <c r="R14" s="67" t="e">
        <f t="shared" si="10"/>
        <v>#N/A</v>
      </c>
      <c r="S14" s="68" t="e">
        <f t="shared" ref="S14:S20" si="11">J14</f>
        <v>#N/A</v>
      </c>
      <c r="T14" s="64" t="e">
        <f>Z14</f>
        <v>#N/A</v>
      </c>
      <c r="U14" s="65" t="e">
        <f>Z14</f>
        <v>#N/A</v>
      </c>
      <c r="V14" s="64" t="e">
        <f t="shared" si="3"/>
        <v>#N/A</v>
      </c>
      <c r="W14" s="65" t="e">
        <f t="shared" si="4"/>
        <v>#N/A</v>
      </c>
      <c r="X14" s="64" t="e">
        <f t="shared" si="5"/>
        <v>#N/A</v>
      </c>
      <c r="Y14" s="65" t="e">
        <f t="shared" si="6"/>
        <v>#N/A</v>
      </c>
      <c r="Z14" s="66" t="e">
        <f t="shared" si="7"/>
        <v>#N/A</v>
      </c>
      <c r="AA14" s="25"/>
      <c r="AB14" s="25"/>
      <c r="AC14" s="25"/>
      <c r="AD14" s="25"/>
    </row>
    <row r="15" spans="2:30">
      <c r="B15" s="27" t="s">
        <v>23</v>
      </c>
      <c r="C15" s="33" t="e">
        <f>VLOOKUP($C$5,$B$34:$K$37,6,FALSE)/1000000</f>
        <v>#N/A</v>
      </c>
      <c r="D15" s="18"/>
      <c r="E15" s="23">
        <v>5</v>
      </c>
      <c r="F15" s="33">
        <f t="shared" si="8"/>
        <v>40</v>
      </c>
      <c r="G15" s="54">
        <v>80</v>
      </c>
      <c r="H15" s="33" t="e">
        <f>VLOOKUP($C$5,$B$41:$L$44,6,FALSE)</f>
        <v>#N/A</v>
      </c>
      <c r="I15" s="56" t="e">
        <f t="shared" si="0"/>
        <v>#N/A</v>
      </c>
      <c r="J15" s="55" t="e">
        <f t="shared" si="1"/>
        <v>#N/A</v>
      </c>
      <c r="K15" s="17"/>
      <c r="L15" s="24">
        <v>5</v>
      </c>
      <c r="M15" s="24">
        <f>M14</f>
        <v>40</v>
      </c>
      <c r="N15" s="33">
        <v>90</v>
      </c>
      <c r="O15" s="33" t="e">
        <f>IF($W$7="yes",VLOOKUP($C$5,$B$57:$L$60,6,FALSE),VLOOKUP($C$5,$B$49:$L$52,6,FALSE))</f>
        <v>#N/A</v>
      </c>
      <c r="P15" s="56" t="e">
        <f t="shared" si="2"/>
        <v>#N/A</v>
      </c>
      <c r="Q15" s="63" t="e">
        <f t="shared" si="9"/>
        <v>#N/A</v>
      </c>
      <c r="R15" s="67" t="e">
        <f t="shared" si="10"/>
        <v>#N/A</v>
      </c>
      <c r="S15" s="68" t="e">
        <f t="shared" si="11"/>
        <v>#N/A</v>
      </c>
      <c r="T15" s="67" t="e">
        <f t="shared" ref="T15:T20" si="12">J15</f>
        <v>#N/A</v>
      </c>
      <c r="U15" s="65" t="e">
        <f>Z15</f>
        <v>#N/A</v>
      </c>
      <c r="V15" s="64" t="e">
        <f t="shared" si="3"/>
        <v>#N/A</v>
      </c>
      <c r="W15" s="65" t="e">
        <f t="shared" si="4"/>
        <v>#N/A</v>
      </c>
      <c r="X15" s="64" t="e">
        <f t="shared" si="5"/>
        <v>#N/A</v>
      </c>
      <c r="Y15" s="65" t="e">
        <f t="shared" si="6"/>
        <v>#N/A</v>
      </c>
      <c r="Z15" s="66" t="e">
        <f t="shared" si="7"/>
        <v>#N/A</v>
      </c>
      <c r="AA15" s="25"/>
      <c r="AB15" s="25"/>
      <c r="AC15" s="25"/>
      <c r="AD15" s="25"/>
    </row>
    <row r="16" spans="2:30">
      <c r="B16" s="27" t="s">
        <v>35</v>
      </c>
      <c r="C16" s="33" t="e">
        <f>VLOOKUP($C$5,$B$34:$K$37,7,FALSE)/1000000</f>
        <v>#N/A</v>
      </c>
      <c r="D16" s="18"/>
      <c r="E16" s="23">
        <v>6</v>
      </c>
      <c r="F16" s="33">
        <f t="shared" si="8"/>
        <v>40</v>
      </c>
      <c r="G16" s="54">
        <v>50</v>
      </c>
      <c r="H16" s="33" t="e">
        <f>VLOOKUP($C$5,$B$41:$L$44,7,FALSE)</f>
        <v>#N/A</v>
      </c>
      <c r="I16" s="56" t="e">
        <f t="shared" si="0"/>
        <v>#N/A</v>
      </c>
      <c r="J16" s="55" t="e">
        <f t="shared" si="1"/>
        <v>#N/A</v>
      </c>
      <c r="K16" s="17"/>
      <c r="L16" s="24">
        <v>6</v>
      </c>
      <c r="M16" s="24">
        <f>M15</f>
        <v>40</v>
      </c>
      <c r="N16" s="33">
        <v>80</v>
      </c>
      <c r="O16" s="33" t="e">
        <f>IF($W$7="yes",VLOOKUP($C$5,$B$57:$L$60,7,FALSE),VLOOKUP($C$5,$B$49:$L$52,7,FALSE))</f>
        <v>#N/A</v>
      </c>
      <c r="P16" s="56" t="e">
        <f t="shared" si="2"/>
        <v>#N/A</v>
      </c>
      <c r="Q16" s="63" t="e">
        <f t="shared" si="9"/>
        <v>#N/A</v>
      </c>
      <c r="R16" s="67" t="e">
        <f t="shared" si="10"/>
        <v>#N/A</v>
      </c>
      <c r="S16" s="68" t="e">
        <f t="shared" si="11"/>
        <v>#N/A</v>
      </c>
      <c r="T16" s="67" t="e">
        <f t="shared" si="12"/>
        <v>#N/A</v>
      </c>
      <c r="U16" s="68" t="e">
        <f>J16</f>
        <v>#N/A</v>
      </c>
      <c r="V16" s="64" t="e">
        <f t="shared" si="3"/>
        <v>#N/A</v>
      </c>
      <c r="W16" s="65" t="e">
        <f t="shared" si="4"/>
        <v>#N/A</v>
      </c>
      <c r="X16" s="64" t="e">
        <f t="shared" si="5"/>
        <v>#N/A</v>
      </c>
      <c r="Y16" s="65" t="e">
        <f t="shared" si="6"/>
        <v>#N/A</v>
      </c>
      <c r="Z16" s="66" t="e">
        <f t="shared" si="7"/>
        <v>#N/A</v>
      </c>
      <c r="AA16" s="25"/>
      <c r="AB16" s="25"/>
      <c r="AC16" s="25"/>
      <c r="AD16" s="25"/>
    </row>
    <row r="17" spans="1:30">
      <c r="B17" s="27" t="s">
        <v>36</v>
      </c>
      <c r="C17" s="33" t="e">
        <f>VLOOKUP($C$5,$B$34:$K$37,8,FALSE)/1000000</f>
        <v>#N/A</v>
      </c>
      <c r="D17" s="18"/>
      <c r="E17" s="23">
        <v>7</v>
      </c>
      <c r="F17" s="33">
        <f t="shared" si="8"/>
        <v>40</v>
      </c>
      <c r="G17" s="54">
        <v>30</v>
      </c>
      <c r="H17" s="33" t="e">
        <f>VLOOKUP($C$5,$B$41:$L$44,8,FALSE)</f>
        <v>#N/A</v>
      </c>
      <c r="I17" s="56" t="e">
        <f t="shared" si="0"/>
        <v>#N/A</v>
      </c>
      <c r="J17" s="55" t="e">
        <f t="shared" si="1"/>
        <v>#N/A</v>
      </c>
      <c r="K17" s="17"/>
      <c r="L17" s="24">
        <v>7</v>
      </c>
      <c r="M17" s="33">
        <f>IF($C$5=4,140,40)</f>
        <v>40</v>
      </c>
      <c r="N17" s="33">
        <v>50</v>
      </c>
      <c r="O17" s="33" t="e">
        <f>IF($W$7="yes",VLOOKUP($C$5,$B$57:$L$60,8,FALSE),VLOOKUP($C$5,$B$49:$L$52,8,FALSE))</f>
        <v>#N/A</v>
      </c>
      <c r="P17" s="56" t="e">
        <f t="shared" si="2"/>
        <v>#N/A</v>
      </c>
      <c r="Q17" s="63" t="e">
        <f t="shared" si="9"/>
        <v>#N/A</v>
      </c>
      <c r="R17" s="67" t="e">
        <f t="shared" si="10"/>
        <v>#N/A</v>
      </c>
      <c r="S17" s="68" t="e">
        <f t="shared" si="11"/>
        <v>#N/A</v>
      </c>
      <c r="T17" s="67" t="e">
        <f t="shared" si="12"/>
        <v>#N/A</v>
      </c>
      <c r="U17" s="68" t="e">
        <f>J17</f>
        <v>#N/A</v>
      </c>
      <c r="V17" s="67" t="e">
        <f>J17</f>
        <v>#N/A</v>
      </c>
      <c r="W17" s="65" t="e">
        <f t="shared" si="4"/>
        <v>#N/A</v>
      </c>
      <c r="X17" s="64" t="e">
        <f t="shared" si="5"/>
        <v>#N/A</v>
      </c>
      <c r="Y17" s="65" t="e">
        <f t="shared" si="6"/>
        <v>#N/A</v>
      </c>
      <c r="Z17" s="66" t="e">
        <f t="shared" si="7"/>
        <v>#N/A</v>
      </c>
      <c r="AA17" s="25"/>
      <c r="AB17" s="25"/>
      <c r="AC17" s="25"/>
      <c r="AD17" s="25"/>
    </row>
    <row r="18" spans="1:30">
      <c r="B18" s="27" t="s">
        <v>53</v>
      </c>
      <c r="C18" s="33" t="e">
        <f>VLOOKUP($C$5,$B$34:$K$37,9,FALSE)/1000000</f>
        <v>#N/A</v>
      </c>
      <c r="D18" s="18"/>
      <c r="E18" s="23">
        <v>8</v>
      </c>
      <c r="F18" s="33">
        <f t="shared" si="8"/>
        <v>40</v>
      </c>
      <c r="G18" s="54">
        <v>60</v>
      </c>
      <c r="H18" s="33" t="e">
        <f>VLOOKUP($C$5,$B$41:$L$44,9,FALSE)</f>
        <v>#N/A</v>
      </c>
      <c r="I18" s="56" t="e">
        <f t="shared" si="0"/>
        <v>#N/A</v>
      </c>
      <c r="J18" s="55" t="e">
        <f t="shared" si="1"/>
        <v>#N/A</v>
      </c>
      <c r="K18" s="17"/>
      <c r="L18" s="24">
        <v>8</v>
      </c>
      <c r="M18" s="33">
        <f>IF($C$5=4,140,40)</f>
        <v>40</v>
      </c>
      <c r="N18" s="33">
        <v>60</v>
      </c>
      <c r="O18" s="33" t="e">
        <f>IF($W$7="yes",VLOOKUP($C$5,$B$57:$L$60,9,FALSE),VLOOKUP($C$5,$B$49:$L$52,9,FALSE))</f>
        <v>#N/A</v>
      </c>
      <c r="P18" s="56" t="e">
        <f t="shared" si="2"/>
        <v>#N/A</v>
      </c>
      <c r="Q18" s="63" t="e">
        <f t="shared" si="9"/>
        <v>#N/A</v>
      </c>
      <c r="R18" s="67" t="e">
        <f t="shared" si="10"/>
        <v>#N/A</v>
      </c>
      <c r="S18" s="68" t="e">
        <f t="shared" si="11"/>
        <v>#N/A</v>
      </c>
      <c r="T18" s="67" t="e">
        <f t="shared" si="12"/>
        <v>#N/A</v>
      </c>
      <c r="U18" s="68" t="e">
        <f>J18</f>
        <v>#N/A</v>
      </c>
      <c r="V18" s="67" t="e">
        <f>J18</f>
        <v>#N/A</v>
      </c>
      <c r="W18" s="68" t="e">
        <f>J18</f>
        <v>#N/A</v>
      </c>
      <c r="X18" s="64" t="e">
        <f t="shared" si="5"/>
        <v>#N/A</v>
      </c>
      <c r="Y18" s="65" t="e">
        <f t="shared" si="6"/>
        <v>#N/A</v>
      </c>
      <c r="Z18" s="66" t="e">
        <f t="shared" si="7"/>
        <v>#N/A</v>
      </c>
      <c r="AA18" s="25"/>
      <c r="AB18" s="25"/>
      <c r="AC18" s="25"/>
      <c r="AD18" s="25"/>
    </row>
    <row r="19" spans="1:30">
      <c r="B19" s="30" t="s">
        <v>38</v>
      </c>
      <c r="C19" s="31" t="s">
        <v>22</v>
      </c>
      <c r="D19" s="18"/>
      <c r="E19" s="23">
        <v>9</v>
      </c>
      <c r="F19" s="33">
        <f t="shared" si="8"/>
        <v>40</v>
      </c>
      <c r="G19" s="54">
        <v>90</v>
      </c>
      <c r="H19" s="33" t="e">
        <f>VLOOKUP($C$5,$B$41:$L$44,10,FALSE)</f>
        <v>#N/A</v>
      </c>
      <c r="I19" s="56" t="e">
        <f t="shared" si="0"/>
        <v>#N/A</v>
      </c>
      <c r="J19" s="55" t="e">
        <f t="shared" si="1"/>
        <v>#N/A</v>
      </c>
      <c r="K19" s="17"/>
      <c r="L19" s="24">
        <v>9</v>
      </c>
      <c r="M19" s="33">
        <f>IF($C$5=4,140,40)</f>
        <v>40</v>
      </c>
      <c r="N19" s="33">
        <v>80</v>
      </c>
      <c r="O19" s="33" t="e">
        <f>IF($W$7="yes",VLOOKUP($C$5,$B$57:$L$60,10,FALSE),VLOOKUP($C$5,$B$49:$L$52,10,FALSE))</f>
        <v>#N/A</v>
      </c>
      <c r="P19" s="56" t="e">
        <f t="shared" si="2"/>
        <v>#N/A</v>
      </c>
      <c r="Q19" s="63" t="e">
        <f t="shared" si="9"/>
        <v>#N/A</v>
      </c>
      <c r="R19" s="67" t="e">
        <f t="shared" si="10"/>
        <v>#N/A</v>
      </c>
      <c r="S19" s="68" t="e">
        <f t="shared" si="11"/>
        <v>#N/A</v>
      </c>
      <c r="T19" s="67" t="e">
        <f t="shared" si="12"/>
        <v>#N/A</v>
      </c>
      <c r="U19" s="68" t="e">
        <f>J19</f>
        <v>#N/A</v>
      </c>
      <c r="V19" s="67" t="e">
        <f>J19</f>
        <v>#N/A</v>
      </c>
      <c r="W19" s="68" t="e">
        <f>J19</f>
        <v>#N/A</v>
      </c>
      <c r="X19" s="67" t="e">
        <f>J19</f>
        <v>#N/A</v>
      </c>
      <c r="Y19" s="65" t="e">
        <f t="shared" si="6"/>
        <v>#N/A</v>
      </c>
      <c r="Z19" s="66" t="e">
        <f t="shared" si="7"/>
        <v>#N/A</v>
      </c>
      <c r="AA19" s="25"/>
      <c r="AB19" s="25"/>
      <c r="AC19" s="25"/>
      <c r="AD19" s="25"/>
    </row>
    <row r="20" spans="1:30">
      <c r="B20" s="27" t="s">
        <v>40</v>
      </c>
      <c r="C20" s="33" t="e">
        <f>VLOOKUP($C$5,$B$34:$K$37,10,FALSE)/1000000</f>
        <v>#N/A</v>
      </c>
      <c r="D20" s="18"/>
      <c r="E20" s="23">
        <v>10</v>
      </c>
      <c r="F20" s="33">
        <f t="shared" si="8"/>
        <v>40</v>
      </c>
      <c r="G20" s="54">
        <v>90</v>
      </c>
      <c r="H20" s="33" t="e">
        <f>VLOOKUP($C$5,$B$41:$L$44,11,FALSE)</f>
        <v>#N/A</v>
      </c>
      <c r="I20" s="56" t="e">
        <f t="shared" si="0"/>
        <v>#N/A</v>
      </c>
      <c r="J20" s="55" t="e">
        <f t="shared" si="1"/>
        <v>#N/A</v>
      </c>
      <c r="K20" s="17"/>
      <c r="L20" s="24">
        <v>10</v>
      </c>
      <c r="M20" s="33">
        <f>IF($C$5=4,140,40)</f>
        <v>40</v>
      </c>
      <c r="N20" s="33">
        <v>100</v>
      </c>
      <c r="O20" s="33" t="e">
        <f>IF($W$7="yes",VLOOKUP($C$5,$B$57:$L$60,11,FALSE),VLOOKUP($C$5,$B$49:$L$52,11,FALSE))</f>
        <v>#N/A</v>
      </c>
      <c r="P20" s="56" t="e">
        <f t="shared" si="2"/>
        <v>#N/A</v>
      </c>
      <c r="Q20" s="69" t="e">
        <f t="shared" si="9"/>
        <v>#N/A</v>
      </c>
      <c r="R20" s="70" t="e">
        <f t="shared" si="10"/>
        <v>#N/A</v>
      </c>
      <c r="S20" s="71" t="e">
        <f t="shared" si="11"/>
        <v>#N/A</v>
      </c>
      <c r="T20" s="70" t="e">
        <f t="shared" si="12"/>
        <v>#N/A</v>
      </c>
      <c r="U20" s="71" t="e">
        <f>J20</f>
        <v>#N/A</v>
      </c>
      <c r="V20" s="70" t="e">
        <f>J20</f>
        <v>#N/A</v>
      </c>
      <c r="W20" s="71" t="e">
        <f>J20</f>
        <v>#N/A</v>
      </c>
      <c r="X20" s="70" t="e">
        <f>J20</f>
        <v>#N/A</v>
      </c>
      <c r="Y20" s="71" t="e">
        <f>J20</f>
        <v>#N/A</v>
      </c>
      <c r="Z20" s="72" t="e">
        <f t="shared" si="7"/>
        <v>#N/A</v>
      </c>
      <c r="AA20" s="25"/>
      <c r="AB20" s="25"/>
      <c r="AC20" s="25"/>
      <c r="AD20" s="25"/>
    </row>
    <row r="21" spans="1:30">
      <c r="B21" s="27"/>
      <c r="C21" s="36"/>
      <c r="D21" s="18"/>
      <c r="E21" s="17"/>
      <c r="F21" s="17"/>
      <c r="G21" s="17"/>
      <c r="H21" s="17"/>
      <c r="I21" s="73"/>
      <c r="J21" s="18"/>
      <c r="K21" s="17"/>
      <c r="L21" s="27"/>
      <c r="M21" s="17"/>
      <c r="N21" s="17"/>
      <c r="O21" s="17"/>
      <c r="P21" s="17"/>
      <c r="Q21" s="26"/>
      <c r="R21" s="26"/>
      <c r="S21" s="26"/>
      <c r="T21" s="26"/>
      <c r="U21" s="26"/>
      <c r="V21" s="26"/>
      <c r="W21" s="26"/>
      <c r="X21" s="26"/>
      <c r="Y21" s="26"/>
      <c r="Z21" s="18"/>
      <c r="AA21" s="25"/>
      <c r="AB21" s="25"/>
      <c r="AC21" s="25"/>
      <c r="AD21" s="25"/>
    </row>
    <row r="22" spans="1:30" ht="15" customHeight="1">
      <c r="B22" s="37" t="s">
        <v>60</v>
      </c>
      <c r="C22" s="34" t="e">
        <f>SUM(C10:C13) + SUM(C15:C18) +(10*C20)</f>
        <v>#N/A</v>
      </c>
      <c r="D22" s="16"/>
      <c r="E22" s="17" t="s">
        <v>37</v>
      </c>
      <c r="F22" s="17"/>
      <c r="G22" s="17"/>
      <c r="H22" s="17"/>
      <c r="I22" s="17"/>
      <c r="J22" s="57" t="e">
        <f>SUM(J11:J20)</f>
        <v>#N/A</v>
      </c>
      <c r="K22" s="17"/>
      <c r="L22" s="27" t="s">
        <v>37</v>
      </c>
      <c r="M22" s="17"/>
      <c r="N22" s="17"/>
      <c r="O22" s="17"/>
      <c r="P22" s="17"/>
      <c r="Q22" s="74" t="e">
        <f t="shared" ref="Q22:Z22" si="13">SUM(Q11:Q20)</f>
        <v>#N/A</v>
      </c>
      <c r="R22" s="74" t="e">
        <f t="shared" si="13"/>
        <v>#N/A</v>
      </c>
      <c r="S22" s="74" t="e">
        <f t="shared" si="13"/>
        <v>#N/A</v>
      </c>
      <c r="T22" s="74" t="e">
        <f t="shared" si="13"/>
        <v>#N/A</v>
      </c>
      <c r="U22" s="74" t="e">
        <f t="shared" si="13"/>
        <v>#N/A</v>
      </c>
      <c r="V22" s="74" t="e">
        <f t="shared" si="13"/>
        <v>#N/A</v>
      </c>
      <c r="W22" s="74" t="e">
        <f t="shared" si="13"/>
        <v>#N/A</v>
      </c>
      <c r="X22" s="74" t="e">
        <f t="shared" si="13"/>
        <v>#N/A</v>
      </c>
      <c r="Y22" s="74" t="e">
        <f t="shared" si="13"/>
        <v>#N/A</v>
      </c>
      <c r="Z22" s="74" t="e">
        <f t="shared" si="13"/>
        <v>#N/A</v>
      </c>
      <c r="AA22" s="25"/>
      <c r="AB22" s="25"/>
      <c r="AC22" s="25"/>
      <c r="AD22" s="25"/>
    </row>
    <row r="23" spans="1:30" ht="9.75" customHeight="1">
      <c r="B23" s="17"/>
      <c r="C23" s="17"/>
      <c r="D23" s="18"/>
      <c r="E23" s="17"/>
      <c r="F23" s="17"/>
      <c r="G23" s="17"/>
      <c r="H23" s="17"/>
      <c r="I23" s="17"/>
      <c r="J23" s="58"/>
      <c r="K23" s="17"/>
      <c r="L23" s="27"/>
      <c r="M23" s="17"/>
      <c r="N23" s="17"/>
      <c r="O23" s="17"/>
      <c r="P23" s="17"/>
      <c r="Q23" s="68"/>
      <c r="R23" s="68"/>
      <c r="S23" s="68"/>
      <c r="T23" s="68"/>
      <c r="U23" s="68"/>
      <c r="V23" s="68"/>
      <c r="W23" s="68"/>
      <c r="X23" s="68"/>
      <c r="Y23" s="68"/>
      <c r="Z23" s="83"/>
      <c r="AA23" s="25"/>
      <c r="AB23" s="25"/>
      <c r="AC23" s="25"/>
      <c r="AD23" s="25"/>
    </row>
    <row r="24" spans="1:30" ht="15" customHeight="1">
      <c r="C24" s="17"/>
      <c r="D24" s="18"/>
      <c r="E24" s="17" t="s">
        <v>39</v>
      </c>
      <c r="F24" s="17"/>
      <c r="G24" s="17"/>
      <c r="H24" s="17"/>
      <c r="I24" s="17"/>
      <c r="J24" s="57" t="e">
        <f>C22</f>
        <v>#N/A</v>
      </c>
      <c r="K24" s="17"/>
      <c r="L24" s="27" t="s">
        <v>39</v>
      </c>
      <c r="M24" s="17"/>
      <c r="N24" s="17"/>
      <c r="O24" s="17"/>
      <c r="P24" s="17"/>
      <c r="Q24" s="74" t="e">
        <f>$C$22</f>
        <v>#N/A</v>
      </c>
      <c r="R24" s="74" t="e">
        <f>$C$22</f>
        <v>#N/A</v>
      </c>
      <c r="S24" s="74" t="e">
        <f t="shared" ref="S24:Z24" si="14">$C$22</f>
        <v>#N/A</v>
      </c>
      <c r="T24" s="74" t="e">
        <f t="shared" si="14"/>
        <v>#N/A</v>
      </c>
      <c r="U24" s="74" t="e">
        <f t="shared" si="14"/>
        <v>#N/A</v>
      </c>
      <c r="V24" s="74" t="e">
        <f t="shared" si="14"/>
        <v>#N/A</v>
      </c>
      <c r="W24" s="74" t="e">
        <f t="shared" si="14"/>
        <v>#N/A</v>
      </c>
      <c r="X24" s="74" t="e">
        <f t="shared" si="14"/>
        <v>#N/A</v>
      </c>
      <c r="Y24" s="74" t="e">
        <f t="shared" si="14"/>
        <v>#N/A</v>
      </c>
      <c r="Z24" s="74" t="e">
        <f t="shared" si="14"/>
        <v>#N/A</v>
      </c>
    </row>
    <row r="25" spans="1:30" ht="9" customHeight="1">
      <c r="C25" s="17"/>
      <c r="D25" s="18"/>
      <c r="E25" s="17"/>
      <c r="F25" s="17"/>
      <c r="G25" s="17"/>
      <c r="H25" s="17"/>
      <c r="I25" s="17"/>
      <c r="J25" s="58"/>
      <c r="K25" s="17"/>
      <c r="L25" s="27"/>
      <c r="M25" s="17"/>
      <c r="N25" s="17"/>
      <c r="O25" s="17"/>
      <c r="P25" s="17"/>
      <c r="Q25" s="68"/>
      <c r="R25" s="68"/>
      <c r="S25" s="68"/>
      <c r="T25" s="68"/>
      <c r="U25" s="68"/>
      <c r="V25" s="68"/>
      <c r="W25" s="68"/>
      <c r="X25" s="68"/>
      <c r="Y25" s="68"/>
      <c r="Z25" s="83"/>
    </row>
    <row r="26" spans="1:30" ht="15" customHeight="1">
      <c r="C26" s="17"/>
      <c r="D26" s="18"/>
      <c r="E26" s="28" t="s">
        <v>41</v>
      </c>
      <c r="F26" s="29"/>
      <c r="G26" s="29"/>
      <c r="H26" s="29"/>
      <c r="I26" s="29"/>
      <c r="J26" s="57" t="e">
        <f>J22-J24</f>
        <v>#N/A</v>
      </c>
      <c r="K26" s="17"/>
      <c r="L26" s="28" t="s">
        <v>41</v>
      </c>
      <c r="M26" s="29"/>
      <c r="N26" s="29"/>
      <c r="O26" s="29"/>
      <c r="P26" s="29"/>
      <c r="Q26" s="74" t="e">
        <f t="shared" ref="Q26:Z26" si="15">Q22-Q24</f>
        <v>#N/A</v>
      </c>
      <c r="R26" s="74" t="e">
        <f t="shared" si="15"/>
        <v>#N/A</v>
      </c>
      <c r="S26" s="74" t="e">
        <f t="shared" si="15"/>
        <v>#N/A</v>
      </c>
      <c r="T26" s="74" t="e">
        <f t="shared" si="15"/>
        <v>#N/A</v>
      </c>
      <c r="U26" s="74" t="e">
        <f t="shared" si="15"/>
        <v>#N/A</v>
      </c>
      <c r="V26" s="74" t="e">
        <f t="shared" si="15"/>
        <v>#N/A</v>
      </c>
      <c r="W26" s="74" t="e">
        <f t="shared" si="15"/>
        <v>#N/A</v>
      </c>
      <c r="X26" s="74" t="e">
        <f t="shared" si="15"/>
        <v>#N/A</v>
      </c>
      <c r="Y26" s="74" t="e">
        <f t="shared" si="15"/>
        <v>#N/A</v>
      </c>
      <c r="Z26" s="74" t="e">
        <f t="shared" si="15"/>
        <v>#N/A</v>
      </c>
    </row>
    <row r="27" spans="1:30" ht="15" customHeight="1">
      <c r="C27" s="17"/>
      <c r="D27" s="17"/>
      <c r="K27" s="17"/>
      <c r="L27" s="17"/>
      <c r="M27" s="17"/>
      <c r="N27" s="17"/>
      <c r="O27" s="17"/>
      <c r="P27" s="17"/>
      <c r="Q27" s="17"/>
    </row>
    <row r="28" spans="1:30">
      <c r="D28" s="17"/>
      <c r="E28" s="17"/>
      <c r="F28" s="17" t="s">
        <v>42</v>
      </c>
      <c r="G28" s="17"/>
      <c r="H28" s="17"/>
      <c r="I28" s="17"/>
      <c r="J28" s="17"/>
      <c r="K28" s="17"/>
    </row>
    <row r="29" spans="1:30">
      <c r="L29" s="17"/>
      <c r="M29" s="17"/>
      <c r="N29" s="17"/>
      <c r="O29" s="17"/>
      <c r="P29" s="17"/>
    </row>
    <row r="30" spans="1:30">
      <c r="A30" s="84"/>
      <c r="B30" s="85" t="s">
        <v>58</v>
      </c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17"/>
      <c r="N30" s="17"/>
      <c r="O30" s="17"/>
      <c r="P30" s="17"/>
      <c r="Q30" s="17"/>
    </row>
    <row r="31" spans="1:30">
      <c r="A31" s="84"/>
      <c r="B31" s="84"/>
      <c r="C31" s="84"/>
      <c r="D31" s="84"/>
      <c r="E31" s="84"/>
      <c r="F31" s="84"/>
      <c r="G31" s="84"/>
      <c r="H31" s="84"/>
      <c r="I31" s="84"/>
      <c r="J31" s="84"/>
      <c r="K31" s="86"/>
      <c r="L31" s="84"/>
      <c r="W31" s="7"/>
      <c r="X31" s="7"/>
    </row>
    <row r="32" spans="1:30">
      <c r="A32" s="84"/>
      <c r="B32" s="87"/>
      <c r="C32" s="88" t="s">
        <v>44</v>
      </c>
      <c r="D32" s="89"/>
      <c r="E32" s="89"/>
      <c r="F32" s="89"/>
      <c r="G32" s="88" t="s">
        <v>34</v>
      </c>
      <c r="H32" s="89"/>
      <c r="I32" s="89"/>
      <c r="J32" s="89"/>
      <c r="K32" s="90"/>
      <c r="L32" s="84"/>
      <c r="U32" s="7"/>
      <c r="V32" s="7"/>
    </row>
    <row r="33" spans="1:20" ht="31.5" customHeight="1">
      <c r="A33" s="84"/>
      <c r="B33" s="91" t="s">
        <v>43</v>
      </c>
      <c r="C33" s="92" t="s">
        <v>45</v>
      </c>
      <c r="D33" s="92" t="s">
        <v>46</v>
      </c>
      <c r="E33" s="92" t="s">
        <v>47</v>
      </c>
      <c r="F33" s="92" t="s">
        <v>55</v>
      </c>
      <c r="G33" s="92" t="s">
        <v>45</v>
      </c>
      <c r="H33" s="92" t="s">
        <v>48</v>
      </c>
      <c r="I33" s="92" t="s">
        <v>49</v>
      </c>
      <c r="J33" s="92" t="s">
        <v>53</v>
      </c>
      <c r="K33" s="127" t="s">
        <v>50</v>
      </c>
      <c r="L33" s="128"/>
      <c r="R33" s="17"/>
      <c r="S33" s="17"/>
      <c r="T33" s="17"/>
    </row>
    <row r="34" spans="1:20">
      <c r="A34" s="84"/>
      <c r="B34" s="93">
        <v>1</v>
      </c>
      <c r="C34" s="117">
        <v>5000000</v>
      </c>
      <c r="D34" s="118">
        <v>25000000</v>
      </c>
      <c r="E34" s="119">
        <v>500000000</v>
      </c>
      <c r="F34" s="118"/>
      <c r="G34" s="118"/>
      <c r="H34" s="117"/>
      <c r="I34" s="118">
        <v>0</v>
      </c>
      <c r="J34" s="124"/>
      <c r="K34" s="117">
        <v>10000000</v>
      </c>
      <c r="L34" s="129"/>
      <c r="R34" s="17"/>
      <c r="S34" s="17"/>
      <c r="T34" s="17"/>
    </row>
    <row r="35" spans="1:20">
      <c r="A35" s="84"/>
      <c r="B35" s="93">
        <v>2</v>
      </c>
      <c r="C35" s="120">
        <v>5000000</v>
      </c>
      <c r="D35" s="121">
        <v>25000000</v>
      </c>
      <c r="E35" s="120">
        <v>500000000</v>
      </c>
      <c r="F35" s="121"/>
      <c r="G35" s="121">
        <v>5000000</v>
      </c>
      <c r="H35" s="120">
        <v>25000000</v>
      </c>
      <c r="I35" s="121">
        <v>250000000</v>
      </c>
      <c r="J35" s="125"/>
      <c r="K35" s="120">
        <v>10000000</v>
      </c>
      <c r="L35" s="129"/>
      <c r="R35" s="17"/>
      <c r="S35" s="17"/>
      <c r="T35" s="17"/>
    </row>
    <row r="36" spans="1:20">
      <c r="A36" s="84"/>
      <c r="B36" s="93">
        <v>3</v>
      </c>
      <c r="C36" s="120">
        <v>5000000</v>
      </c>
      <c r="D36" s="121">
        <v>25000000</v>
      </c>
      <c r="E36" s="120">
        <v>500000000</v>
      </c>
      <c r="F36" s="121"/>
      <c r="G36" s="121">
        <v>5000000</v>
      </c>
      <c r="H36" s="120">
        <v>25000000</v>
      </c>
      <c r="I36" s="121">
        <v>500000000</v>
      </c>
      <c r="J36" s="125"/>
      <c r="K36" s="120">
        <v>10000000</v>
      </c>
      <c r="L36" s="129"/>
    </row>
    <row r="37" spans="1:20">
      <c r="A37" s="84"/>
      <c r="B37" s="98">
        <v>4</v>
      </c>
      <c r="C37" s="122">
        <v>105000000</v>
      </c>
      <c r="D37" s="123">
        <v>25000000</v>
      </c>
      <c r="E37" s="122">
        <v>500000000</v>
      </c>
      <c r="F37" s="123"/>
      <c r="G37" s="123">
        <v>105000000</v>
      </c>
      <c r="H37" s="122">
        <v>25000000</v>
      </c>
      <c r="I37" s="123">
        <v>500000000</v>
      </c>
      <c r="J37" s="126"/>
      <c r="K37" s="122">
        <v>10000000</v>
      </c>
      <c r="L37" s="129"/>
    </row>
    <row r="38" spans="1:20">
      <c r="A38" s="84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</row>
    <row r="39" spans="1:20">
      <c r="A39" s="84"/>
      <c r="B39" s="102" t="s">
        <v>70</v>
      </c>
      <c r="C39" s="103"/>
      <c r="D39" s="103"/>
      <c r="E39" s="103"/>
      <c r="F39" s="103"/>
      <c r="G39" s="103"/>
      <c r="H39" s="103"/>
      <c r="I39" s="103"/>
      <c r="J39" s="103"/>
      <c r="K39" s="103"/>
      <c r="L39" s="104"/>
    </row>
    <row r="40" spans="1:20">
      <c r="A40" s="84"/>
      <c r="B40" s="91" t="s">
        <v>43</v>
      </c>
      <c r="C40" s="105" t="s">
        <v>4</v>
      </c>
      <c r="D40" s="106">
        <v>2</v>
      </c>
      <c r="E40" s="107">
        <v>3</v>
      </c>
      <c r="F40" s="106">
        <v>4</v>
      </c>
      <c r="G40" s="107">
        <v>5</v>
      </c>
      <c r="H40" s="106">
        <v>6</v>
      </c>
      <c r="I40" s="107">
        <v>7</v>
      </c>
      <c r="J40" s="106">
        <v>8</v>
      </c>
      <c r="K40" s="107">
        <v>9</v>
      </c>
      <c r="L40" s="106">
        <v>10</v>
      </c>
    </row>
    <row r="41" spans="1:20">
      <c r="A41" s="84"/>
      <c r="B41" s="93">
        <v>1</v>
      </c>
      <c r="C41" s="108">
        <v>28</v>
      </c>
      <c r="D41" s="93">
        <v>28</v>
      </c>
      <c r="E41" s="109">
        <v>28</v>
      </c>
      <c r="F41" s="93">
        <v>28</v>
      </c>
      <c r="G41" s="109">
        <v>28</v>
      </c>
      <c r="H41" s="93">
        <v>28</v>
      </c>
      <c r="I41" s="109">
        <v>28</v>
      </c>
      <c r="J41" s="93">
        <v>28</v>
      </c>
      <c r="K41" s="109">
        <v>28</v>
      </c>
      <c r="L41" s="93">
        <v>28</v>
      </c>
    </row>
    <row r="42" spans="1:20">
      <c r="A42" s="84"/>
      <c r="B42" s="93">
        <v>2</v>
      </c>
      <c r="C42" s="108">
        <v>28</v>
      </c>
      <c r="D42" s="93">
        <v>45</v>
      </c>
      <c r="E42" s="109">
        <v>45</v>
      </c>
      <c r="F42" s="93">
        <v>45</v>
      </c>
      <c r="G42" s="109">
        <v>45</v>
      </c>
      <c r="H42" s="93">
        <v>45</v>
      </c>
      <c r="I42" s="109">
        <v>45</v>
      </c>
      <c r="J42" s="93">
        <v>45</v>
      </c>
      <c r="K42" s="109">
        <v>45</v>
      </c>
      <c r="L42" s="93">
        <v>45</v>
      </c>
    </row>
    <row r="43" spans="1:20">
      <c r="A43" s="84"/>
      <c r="B43" s="93">
        <v>3</v>
      </c>
      <c r="C43" s="108">
        <v>28</v>
      </c>
      <c r="D43" s="93">
        <v>70</v>
      </c>
      <c r="E43" s="109">
        <v>70</v>
      </c>
      <c r="F43" s="93">
        <v>70</v>
      </c>
      <c r="G43" s="109">
        <v>70</v>
      </c>
      <c r="H43" s="93">
        <v>70</v>
      </c>
      <c r="I43" s="109">
        <v>70</v>
      </c>
      <c r="J43" s="93">
        <v>70</v>
      </c>
      <c r="K43" s="109">
        <v>70</v>
      </c>
      <c r="L43" s="93">
        <v>70</v>
      </c>
    </row>
    <row r="44" spans="1:20">
      <c r="A44" s="84"/>
      <c r="B44" s="98">
        <v>4</v>
      </c>
      <c r="C44" s="110">
        <v>28</v>
      </c>
      <c r="D44" s="98">
        <v>70</v>
      </c>
      <c r="E44" s="111">
        <v>70</v>
      </c>
      <c r="F44" s="98">
        <f>E44</f>
        <v>70</v>
      </c>
      <c r="G44" s="98">
        <f t="shared" ref="G44:L44" si="16">F44</f>
        <v>70</v>
      </c>
      <c r="H44" s="98">
        <f t="shared" si="16"/>
        <v>70</v>
      </c>
      <c r="I44" s="98">
        <f t="shared" si="16"/>
        <v>70</v>
      </c>
      <c r="J44" s="98">
        <f t="shared" si="16"/>
        <v>70</v>
      </c>
      <c r="K44" s="98">
        <f t="shared" si="16"/>
        <v>70</v>
      </c>
      <c r="L44" s="98">
        <f t="shared" si="16"/>
        <v>70</v>
      </c>
    </row>
    <row r="45" spans="1:20">
      <c r="A45" s="84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</row>
    <row r="46" spans="1:20">
      <c r="A46" s="84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</row>
    <row r="47" spans="1:20">
      <c r="A47" s="84"/>
      <c r="B47" s="88" t="s">
        <v>71</v>
      </c>
      <c r="C47" s="112"/>
      <c r="D47" s="112"/>
      <c r="E47" s="112"/>
      <c r="F47" s="112"/>
      <c r="G47" s="112"/>
      <c r="H47" s="112"/>
      <c r="I47" s="112"/>
      <c r="J47" s="112"/>
      <c r="K47" s="112"/>
      <c r="L47" s="113"/>
    </row>
    <row r="48" spans="1:20">
      <c r="A48" s="84"/>
      <c r="B48" s="91" t="s">
        <v>43</v>
      </c>
      <c r="C48" s="91" t="s">
        <v>4</v>
      </c>
      <c r="D48" s="106">
        <v>2</v>
      </c>
      <c r="E48" s="106">
        <v>3</v>
      </c>
      <c r="F48" s="106">
        <v>4</v>
      </c>
      <c r="G48" s="106">
        <v>5</v>
      </c>
      <c r="H48" s="106">
        <v>6</v>
      </c>
      <c r="I48" s="106">
        <v>7</v>
      </c>
      <c r="J48" s="106">
        <v>8</v>
      </c>
      <c r="K48" s="106">
        <v>9</v>
      </c>
      <c r="L48" s="106">
        <v>10</v>
      </c>
    </row>
    <row r="49" spans="1:12">
      <c r="A49" s="84"/>
      <c r="B49" s="108">
        <v>1</v>
      </c>
      <c r="C49" s="114">
        <v>28</v>
      </c>
      <c r="D49" s="109">
        <v>28</v>
      </c>
      <c r="E49" s="114">
        <v>28</v>
      </c>
      <c r="F49" s="109">
        <f>E49</f>
        <v>28</v>
      </c>
      <c r="G49" s="114">
        <v>0</v>
      </c>
      <c r="H49" s="109">
        <v>28</v>
      </c>
      <c r="I49" s="114">
        <v>28</v>
      </c>
      <c r="J49" s="109">
        <v>28</v>
      </c>
      <c r="K49" s="114">
        <v>28</v>
      </c>
      <c r="L49" s="115">
        <v>28</v>
      </c>
    </row>
    <row r="50" spans="1:12">
      <c r="A50" s="84"/>
      <c r="B50" s="108">
        <v>2</v>
      </c>
      <c r="C50" s="93">
        <v>28</v>
      </c>
      <c r="D50" s="109">
        <v>45</v>
      </c>
      <c r="E50" s="93">
        <v>45</v>
      </c>
      <c r="F50" s="109">
        <f>E50</f>
        <v>45</v>
      </c>
      <c r="G50" s="93">
        <v>0</v>
      </c>
      <c r="H50" s="109">
        <v>45</v>
      </c>
      <c r="I50" s="93">
        <v>45</v>
      </c>
      <c r="J50" s="109">
        <v>45</v>
      </c>
      <c r="K50" s="93">
        <v>45</v>
      </c>
      <c r="L50" s="115">
        <v>45</v>
      </c>
    </row>
    <row r="51" spans="1:12">
      <c r="A51" s="84"/>
      <c r="B51" s="108">
        <v>3</v>
      </c>
      <c r="C51" s="93">
        <v>28</v>
      </c>
      <c r="D51" s="109">
        <v>70</v>
      </c>
      <c r="E51" s="93">
        <v>70</v>
      </c>
      <c r="F51" s="109">
        <f>E51</f>
        <v>70</v>
      </c>
      <c r="G51" s="93">
        <v>0</v>
      </c>
      <c r="H51" s="109">
        <v>70</v>
      </c>
      <c r="I51" s="93">
        <v>70</v>
      </c>
      <c r="J51" s="109">
        <v>70</v>
      </c>
      <c r="K51" s="93">
        <v>70</v>
      </c>
      <c r="L51" s="115">
        <v>70</v>
      </c>
    </row>
    <row r="52" spans="1:12">
      <c r="A52" s="84"/>
      <c r="B52" s="110">
        <v>4</v>
      </c>
      <c r="C52" s="98">
        <v>28</v>
      </c>
      <c r="D52" s="111">
        <v>70</v>
      </c>
      <c r="E52" s="98">
        <v>70</v>
      </c>
      <c r="F52" s="98">
        <f>E52</f>
        <v>70</v>
      </c>
      <c r="G52" s="98">
        <v>0</v>
      </c>
      <c r="H52" s="98">
        <v>70</v>
      </c>
      <c r="I52" s="98">
        <v>70</v>
      </c>
      <c r="J52" s="111">
        <v>70</v>
      </c>
      <c r="K52" s="98">
        <v>70</v>
      </c>
      <c r="L52" s="90">
        <v>70</v>
      </c>
    </row>
    <row r="53" spans="1:12">
      <c r="A53" s="84"/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</row>
    <row r="54" spans="1:12">
      <c r="A54" s="84"/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</row>
    <row r="55" spans="1:12">
      <c r="A55" s="84"/>
      <c r="B55" s="88" t="s">
        <v>72</v>
      </c>
      <c r="C55" s="112"/>
      <c r="D55" s="112"/>
      <c r="E55" s="112"/>
      <c r="F55" s="112"/>
      <c r="G55" s="112"/>
      <c r="H55" s="112"/>
      <c r="I55" s="112"/>
      <c r="J55" s="112"/>
      <c r="K55" s="112"/>
      <c r="L55" s="113"/>
    </row>
    <row r="56" spans="1:12">
      <c r="A56" s="84"/>
      <c r="B56" s="91" t="s">
        <v>43</v>
      </c>
      <c r="C56" s="91" t="s">
        <v>4</v>
      </c>
      <c r="D56" s="106">
        <v>2</v>
      </c>
      <c r="E56" s="106">
        <v>3</v>
      </c>
      <c r="F56" s="106">
        <v>4</v>
      </c>
      <c r="G56" s="106">
        <v>5</v>
      </c>
      <c r="H56" s="106">
        <v>6</v>
      </c>
      <c r="I56" s="106">
        <v>7</v>
      </c>
      <c r="J56" s="106">
        <v>8</v>
      </c>
      <c r="K56" s="106">
        <v>9</v>
      </c>
      <c r="L56" s="106">
        <v>10</v>
      </c>
    </row>
    <row r="57" spans="1:12">
      <c r="A57" s="84"/>
      <c r="B57" s="108">
        <v>1</v>
      </c>
      <c r="C57" s="114">
        <v>28</v>
      </c>
      <c r="D57" s="109">
        <v>28</v>
      </c>
      <c r="E57" s="114">
        <v>28</v>
      </c>
      <c r="F57" s="109">
        <f>E57/2</f>
        <v>14</v>
      </c>
      <c r="G57" s="114">
        <v>28</v>
      </c>
      <c r="H57" s="109">
        <v>28</v>
      </c>
      <c r="I57" s="114">
        <v>28</v>
      </c>
      <c r="J57" s="109">
        <v>28</v>
      </c>
      <c r="K57" s="114">
        <v>28</v>
      </c>
      <c r="L57" s="115">
        <v>28</v>
      </c>
    </row>
    <row r="58" spans="1:12">
      <c r="A58" s="84"/>
      <c r="B58" s="108">
        <v>2</v>
      </c>
      <c r="C58" s="93">
        <v>28</v>
      </c>
      <c r="D58" s="109">
        <v>45</v>
      </c>
      <c r="E58" s="93">
        <v>45</v>
      </c>
      <c r="F58" s="109">
        <f t="shared" ref="F58:F60" si="17">E58/2</f>
        <v>22.5</v>
      </c>
      <c r="G58" s="93">
        <v>45</v>
      </c>
      <c r="H58" s="109">
        <v>45</v>
      </c>
      <c r="I58" s="93">
        <v>45</v>
      </c>
      <c r="J58" s="109">
        <v>45</v>
      </c>
      <c r="K58" s="93">
        <v>45</v>
      </c>
      <c r="L58" s="115">
        <v>45</v>
      </c>
    </row>
    <row r="59" spans="1:12">
      <c r="A59" s="84"/>
      <c r="B59" s="108">
        <v>3</v>
      </c>
      <c r="C59" s="93">
        <v>28</v>
      </c>
      <c r="D59" s="109">
        <v>70</v>
      </c>
      <c r="E59" s="93">
        <v>70</v>
      </c>
      <c r="F59" s="109">
        <f t="shared" si="17"/>
        <v>35</v>
      </c>
      <c r="G59" s="93">
        <v>70</v>
      </c>
      <c r="H59" s="109">
        <v>70</v>
      </c>
      <c r="I59" s="93">
        <v>70</v>
      </c>
      <c r="J59" s="109">
        <v>70</v>
      </c>
      <c r="K59" s="93">
        <v>70</v>
      </c>
      <c r="L59" s="115">
        <v>70</v>
      </c>
    </row>
    <row r="60" spans="1:12">
      <c r="A60" s="84"/>
      <c r="B60" s="110">
        <v>4</v>
      </c>
      <c r="C60" s="98">
        <v>28</v>
      </c>
      <c r="D60" s="111">
        <v>70</v>
      </c>
      <c r="E60" s="98">
        <v>70</v>
      </c>
      <c r="F60" s="192">
        <f t="shared" si="17"/>
        <v>35</v>
      </c>
      <c r="G60" s="98">
        <v>70</v>
      </c>
      <c r="H60" s="90">
        <v>70</v>
      </c>
      <c r="I60" s="98">
        <v>70</v>
      </c>
      <c r="J60" s="111">
        <v>70</v>
      </c>
      <c r="K60" s="98">
        <v>70</v>
      </c>
      <c r="L60" s="90">
        <v>70</v>
      </c>
    </row>
  </sheetData>
  <phoneticPr fontId="21" type="noConversion"/>
  <conditionalFormatting sqref="K12:K21 D26:D28 D10:D14 D18:D22">
    <cfRule type="cellIs" dxfId="7" priority="1" stopIfTrue="1" operator="equal">
      <formula>"error"</formula>
    </cfRule>
    <cfRule type="cellIs" dxfId="6" priority="2" stopIfTrue="1" operator="equal">
      <formula>"correct"</formula>
    </cfRule>
  </conditionalFormatting>
  <pageMargins left="0.75" right="0.75" top="1" bottom="1" header="0.5" footer="0.5"/>
  <pageSetup paperSize="9" orientation="portrait" horizontalDpi="4294967292" verticalDpi="429496729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0"/>
  <sheetViews>
    <sheetView topLeftCell="A40" workbookViewId="0">
      <selection activeCell="F60" sqref="F60"/>
    </sheetView>
  </sheetViews>
  <sheetFormatPr defaultColWidth="12.5703125" defaultRowHeight="15"/>
  <cols>
    <col min="1" max="1" width="2.7109375" style="6" customWidth="1"/>
    <col min="2" max="2" width="27.7109375" style="6" customWidth="1"/>
    <col min="3" max="3" width="16" style="6" customWidth="1"/>
    <col min="4" max="4" width="11.7109375" style="6" customWidth="1"/>
    <col min="5" max="5" width="13" style="6" customWidth="1"/>
    <col min="6" max="6" width="12.85546875" style="6" customWidth="1"/>
    <col min="7" max="7" width="11.28515625" style="6" customWidth="1"/>
    <col min="8" max="8" width="10.7109375" style="6" customWidth="1"/>
    <col min="9" max="9" width="11.7109375" style="6" customWidth="1"/>
    <col min="10" max="10" width="12.85546875" style="6" customWidth="1"/>
    <col min="11" max="11" width="11.140625" style="6" customWidth="1"/>
    <col min="12" max="12" width="12.5703125" style="6"/>
    <col min="13" max="13" width="13.85546875" style="6" customWidth="1"/>
    <col min="14" max="14" width="11.28515625" style="6" customWidth="1"/>
    <col min="15" max="15" width="11.5703125" style="6" customWidth="1"/>
    <col min="16" max="16" width="13" style="6" customWidth="1"/>
    <col min="17" max="26" width="9.85546875" style="6" customWidth="1"/>
    <col min="27" max="27" width="14.140625" style="6" bestFit="1" customWidth="1"/>
    <col min="28" max="28" width="3.7109375" style="6" customWidth="1"/>
    <col min="29" max="30" width="12.5703125" style="6"/>
    <col min="31" max="31" width="31.140625" style="6" customWidth="1"/>
    <col min="32" max="16384" width="12.5703125" style="6"/>
  </cols>
  <sheetData>
    <row r="1" spans="2:30">
      <c r="B1" s="5" t="s">
        <v>16</v>
      </c>
      <c r="H1" s="7"/>
    </row>
    <row r="2" spans="2:30">
      <c r="C2" s="5"/>
    </row>
    <row r="3" spans="2:30">
      <c r="B3" s="7" t="s">
        <v>17</v>
      </c>
      <c r="C3" s="8" t="str">
        <f>Summary!C12</f>
        <v>Team 4</v>
      </c>
      <c r="E3" s="9"/>
      <c r="F3" s="9"/>
      <c r="I3" s="10"/>
      <c r="J3" s="10"/>
      <c r="K3" s="10"/>
    </row>
    <row r="4" spans="2:30">
      <c r="E4" s="9"/>
      <c r="F4" s="9"/>
    </row>
    <row r="5" spans="2:30">
      <c r="B5" s="7" t="s">
        <v>18</v>
      </c>
      <c r="C5" s="11">
        <f>Summary!D12</f>
        <v>0</v>
      </c>
      <c r="E5" s="9"/>
      <c r="F5" s="9"/>
      <c r="J5" s="7"/>
      <c r="R5" s="130"/>
      <c r="S5" s="17"/>
      <c r="T5" s="17"/>
      <c r="U5" s="17"/>
      <c r="V5" s="17"/>
      <c r="W5" s="17"/>
    </row>
    <row r="6" spans="2:30" ht="9.75" customHeight="1">
      <c r="C6" s="7"/>
      <c r="D6" s="14"/>
      <c r="E6" s="15"/>
      <c r="I6" s="7"/>
    </row>
    <row r="7" spans="2:30">
      <c r="R7" s="12" t="s">
        <v>19</v>
      </c>
      <c r="W7" s="13">
        <f>Summary!D28</f>
        <v>0</v>
      </c>
    </row>
    <row r="8" spans="2:30" s="17" customFormat="1">
      <c r="B8" s="80" t="s">
        <v>52</v>
      </c>
      <c r="C8" s="81"/>
      <c r="E8" s="80" t="s">
        <v>56</v>
      </c>
      <c r="F8" s="82"/>
      <c r="G8" s="82"/>
      <c r="H8" s="82"/>
      <c r="I8" s="82"/>
      <c r="J8" s="82"/>
      <c r="L8" s="80" t="s">
        <v>69</v>
      </c>
      <c r="M8" s="82"/>
      <c r="N8" s="82"/>
      <c r="O8" s="82"/>
      <c r="P8" s="82"/>
      <c r="Q8" s="29"/>
      <c r="R8" s="29"/>
      <c r="S8" s="29"/>
      <c r="T8" s="29"/>
      <c r="U8" s="29"/>
      <c r="V8" s="29"/>
      <c r="W8" s="29"/>
      <c r="X8" s="29"/>
      <c r="Y8" s="29"/>
      <c r="Z8" s="29"/>
    </row>
    <row r="9" spans="2:30">
      <c r="B9" s="30" t="s">
        <v>21</v>
      </c>
      <c r="C9" s="20" t="s">
        <v>22</v>
      </c>
      <c r="D9" s="16"/>
      <c r="E9" s="75" t="s">
        <v>24</v>
      </c>
      <c r="F9" s="76" t="s">
        <v>25</v>
      </c>
      <c r="G9" s="76" t="s">
        <v>26</v>
      </c>
      <c r="H9" s="76" t="s">
        <v>27</v>
      </c>
      <c r="I9" s="76" t="s">
        <v>28</v>
      </c>
      <c r="J9" s="76" t="s">
        <v>57</v>
      </c>
      <c r="K9" s="19"/>
      <c r="L9" s="76" t="s">
        <v>24</v>
      </c>
      <c r="M9" s="76" t="s">
        <v>25</v>
      </c>
      <c r="N9" s="76" t="s">
        <v>26</v>
      </c>
      <c r="O9" s="76" t="s">
        <v>27</v>
      </c>
      <c r="P9" s="76" t="s">
        <v>28</v>
      </c>
      <c r="Q9" s="77" t="s">
        <v>61</v>
      </c>
      <c r="R9" s="78"/>
      <c r="S9" s="78"/>
      <c r="T9" s="78"/>
      <c r="U9" s="78"/>
      <c r="V9" s="78"/>
      <c r="W9" s="78"/>
      <c r="X9" s="78"/>
      <c r="Y9" s="78"/>
      <c r="Z9" s="79"/>
    </row>
    <row r="10" spans="2:30">
      <c r="B10" s="27" t="s">
        <v>23</v>
      </c>
      <c r="C10" s="32" t="e">
        <f>VLOOKUP($C$5,$B$34:$K$37,2,FALSE)/1000000</f>
        <v>#N/A</v>
      </c>
      <c r="D10" s="16"/>
      <c r="E10" s="21"/>
      <c r="F10" s="22" t="s">
        <v>30</v>
      </c>
      <c r="G10" s="22" t="s">
        <v>31</v>
      </c>
      <c r="H10" s="22" t="s">
        <v>32</v>
      </c>
      <c r="I10" s="22" t="s">
        <v>30</v>
      </c>
      <c r="J10" s="22" t="s">
        <v>22</v>
      </c>
      <c r="K10" s="17"/>
      <c r="L10" s="22"/>
      <c r="M10" s="22" t="s">
        <v>30</v>
      </c>
      <c r="N10" s="22" t="s">
        <v>31</v>
      </c>
      <c r="O10" s="22" t="s">
        <v>32</v>
      </c>
      <c r="P10" s="52" t="s">
        <v>30</v>
      </c>
      <c r="Q10" s="53" t="s">
        <v>4</v>
      </c>
      <c r="R10" s="53" t="s">
        <v>8</v>
      </c>
      <c r="S10" s="53" t="s">
        <v>7</v>
      </c>
      <c r="T10" s="53" t="s">
        <v>15</v>
      </c>
      <c r="U10" s="53" t="s">
        <v>9</v>
      </c>
      <c r="V10" s="53" t="s">
        <v>10</v>
      </c>
      <c r="W10" s="53" t="s">
        <v>14</v>
      </c>
      <c r="X10" s="53" t="s">
        <v>11</v>
      </c>
      <c r="Y10" s="53" t="s">
        <v>13</v>
      </c>
      <c r="Z10" s="53" t="s">
        <v>12</v>
      </c>
    </row>
    <row r="11" spans="2:30">
      <c r="B11" s="27" t="s">
        <v>29</v>
      </c>
      <c r="C11" s="32" t="e">
        <f>VLOOKUP($C$5,$B$34:$K$37,3,FALSE)/1000000</f>
        <v>#N/A</v>
      </c>
      <c r="D11" s="16"/>
      <c r="E11" s="23">
        <v>1</v>
      </c>
      <c r="F11" s="33">
        <v>40</v>
      </c>
      <c r="G11" s="54">
        <v>120</v>
      </c>
      <c r="H11" s="33" t="e">
        <f>VLOOKUP($C$5,$B$41:$L$44,2,FALSE)</f>
        <v>#N/A</v>
      </c>
      <c r="I11" s="56" t="e">
        <f t="shared" ref="I11:I20" si="0">(F11/10)*(H11/100)</f>
        <v>#N/A</v>
      </c>
      <c r="J11" s="55" t="e">
        <f t="shared" ref="J11:J20" si="1">G11*I11</f>
        <v>#N/A</v>
      </c>
      <c r="K11" s="17"/>
      <c r="L11" s="24">
        <v>1</v>
      </c>
      <c r="M11" s="24">
        <v>40</v>
      </c>
      <c r="N11" s="33">
        <v>130</v>
      </c>
      <c r="O11" s="33" t="e">
        <f>IF($W$7="yes",VLOOKUP($C$5,$B$57:$L$60,2,FALSE),VLOOKUP($C$5,$B$49:$L$52,2,FALSE))</f>
        <v>#N/A</v>
      </c>
      <c r="P11" s="56" t="e">
        <f t="shared" ref="P11:P20" si="2">(M11/10)*(O11/100)</f>
        <v>#N/A</v>
      </c>
      <c r="Q11" s="59" t="e">
        <f>Z11</f>
        <v>#N/A</v>
      </c>
      <c r="R11" s="60" t="e">
        <f>Z11</f>
        <v>#N/A</v>
      </c>
      <c r="S11" s="61" t="e">
        <f>Z11</f>
        <v>#N/A</v>
      </c>
      <c r="T11" s="60" t="e">
        <f>Z11</f>
        <v>#N/A</v>
      </c>
      <c r="U11" s="61" t="e">
        <f>Z11</f>
        <v>#N/A</v>
      </c>
      <c r="V11" s="60" t="e">
        <f t="shared" ref="V11:V16" si="3">Z11</f>
        <v>#N/A</v>
      </c>
      <c r="W11" s="61" t="e">
        <f t="shared" ref="W11:W17" si="4">Z11</f>
        <v>#N/A</v>
      </c>
      <c r="X11" s="60" t="e">
        <f t="shared" ref="X11:X18" si="5">Z11</f>
        <v>#N/A</v>
      </c>
      <c r="Y11" s="61" t="e">
        <f t="shared" ref="Y11:Y19" si="6">Z11</f>
        <v>#N/A</v>
      </c>
      <c r="Z11" s="62" t="e">
        <f t="shared" ref="Z11:Z20" si="7">N11*P11</f>
        <v>#N/A</v>
      </c>
      <c r="AA11" s="25"/>
      <c r="AB11" s="25"/>
      <c r="AC11" s="25"/>
      <c r="AD11" s="25"/>
    </row>
    <row r="12" spans="2:30">
      <c r="B12" s="27" t="s">
        <v>33</v>
      </c>
      <c r="C12" s="32" t="e">
        <f>VLOOKUP($C$5,$B$34:$K$37,4,FALSE)/1000000</f>
        <v>#N/A</v>
      </c>
      <c r="D12" s="16"/>
      <c r="E12" s="23">
        <v>2</v>
      </c>
      <c r="F12" s="33">
        <f t="shared" ref="F12:F20" si="8">F11</f>
        <v>40</v>
      </c>
      <c r="G12" s="54">
        <v>110</v>
      </c>
      <c r="H12" s="33" t="e">
        <f>VLOOKUP($C$5,$B$41:$L$44,3,FALSE)</f>
        <v>#N/A</v>
      </c>
      <c r="I12" s="56" t="e">
        <f t="shared" si="0"/>
        <v>#N/A</v>
      </c>
      <c r="J12" s="55" t="e">
        <f t="shared" si="1"/>
        <v>#N/A</v>
      </c>
      <c r="K12" s="17"/>
      <c r="L12" s="24">
        <v>2</v>
      </c>
      <c r="M12" s="24">
        <f>M11</f>
        <v>40</v>
      </c>
      <c r="N12" s="33">
        <v>140</v>
      </c>
      <c r="O12" s="33" t="e">
        <f>IF($W$7="yes",VLOOKUP($C$5,$B$57:$L$60,3,FALSE),VLOOKUP($C$5,$B$49:$L$52,3,FALSE))</f>
        <v>#N/A</v>
      </c>
      <c r="P12" s="56" t="e">
        <f t="shared" si="2"/>
        <v>#N/A</v>
      </c>
      <c r="Q12" s="63" t="e">
        <f t="shared" ref="Q12:Q20" si="9">J12</f>
        <v>#N/A</v>
      </c>
      <c r="R12" s="64" t="e">
        <f>Z12</f>
        <v>#N/A</v>
      </c>
      <c r="S12" s="65" t="e">
        <f>Z12</f>
        <v>#N/A</v>
      </c>
      <c r="T12" s="64" t="e">
        <f>Z12</f>
        <v>#N/A</v>
      </c>
      <c r="U12" s="65" t="e">
        <f>Z12</f>
        <v>#N/A</v>
      </c>
      <c r="V12" s="64" t="e">
        <f t="shared" si="3"/>
        <v>#N/A</v>
      </c>
      <c r="W12" s="65" t="e">
        <f t="shared" si="4"/>
        <v>#N/A</v>
      </c>
      <c r="X12" s="64" t="e">
        <f t="shared" si="5"/>
        <v>#N/A</v>
      </c>
      <c r="Y12" s="65" t="e">
        <f t="shared" si="6"/>
        <v>#N/A</v>
      </c>
      <c r="Z12" s="66" t="e">
        <f t="shared" si="7"/>
        <v>#N/A</v>
      </c>
      <c r="AA12" s="25"/>
      <c r="AB12" s="25"/>
      <c r="AC12" s="25"/>
      <c r="AD12" s="25"/>
    </row>
    <row r="13" spans="2:30">
      <c r="B13" s="27" t="s">
        <v>54</v>
      </c>
      <c r="C13" s="33" t="e">
        <f>VLOOKUP($C$5,$B$34:$K$37,5,FALSE)/1000000</f>
        <v>#N/A</v>
      </c>
      <c r="D13" s="18"/>
      <c r="E13" s="23">
        <v>3</v>
      </c>
      <c r="F13" s="33">
        <f t="shared" si="8"/>
        <v>40</v>
      </c>
      <c r="G13" s="54">
        <v>100</v>
      </c>
      <c r="H13" s="33" t="e">
        <f>VLOOKUP($C$5,$B$41:$L$44,4,FALSE)</f>
        <v>#N/A</v>
      </c>
      <c r="I13" s="56" t="e">
        <f t="shared" si="0"/>
        <v>#N/A</v>
      </c>
      <c r="J13" s="55" t="e">
        <f t="shared" si="1"/>
        <v>#N/A</v>
      </c>
      <c r="K13" s="17"/>
      <c r="L13" s="24">
        <v>3</v>
      </c>
      <c r="M13" s="24">
        <f>M12</f>
        <v>40</v>
      </c>
      <c r="N13" s="33">
        <v>90</v>
      </c>
      <c r="O13" s="33" t="e">
        <f>IF($W$7="yes",VLOOKUP($C$5,$B$57:$L$60,4,FALSE),VLOOKUP($C$5,$B$49:$L$52,4,FALSE))</f>
        <v>#N/A</v>
      </c>
      <c r="P13" s="56" t="e">
        <f t="shared" si="2"/>
        <v>#N/A</v>
      </c>
      <c r="Q13" s="63" t="e">
        <f t="shared" si="9"/>
        <v>#N/A</v>
      </c>
      <c r="R13" s="67" t="e">
        <f t="shared" ref="R13:R20" si="10">J13</f>
        <v>#N/A</v>
      </c>
      <c r="S13" s="65" t="e">
        <f>Z13</f>
        <v>#N/A</v>
      </c>
      <c r="T13" s="64" t="e">
        <f>Z13</f>
        <v>#N/A</v>
      </c>
      <c r="U13" s="65" t="e">
        <f>Z13</f>
        <v>#N/A</v>
      </c>
      <c r="V13" s="64" t="e">
        <f t="shared" si="3"/>
        <v>#N/A</v>
      </c>
      <c r="W13" s="65" t="e">
        <f t="shared" si="4"/>
        <v>#N/A</v>
      </c>
      <c r="X13" s="64" t="e">
        <f t="shared" si="5"/>
        <v>#N/A</v>
      </c>
      <c r="Y13" s="65" t="e">
        <f t="shared" si="6"/>
        <v>#N/A</v>
      </c>
      <c r="Z13" s="66" t="e">
        <f t="shared" si="7"/>
        <v>#N/A</v>
      </c>
      <c r="AA13" s="25"/>
      <c r="AB13" s="25"/>
      <c r="AC13" s="25"/>
      <c r="AD13" s="25"/>
    </row>
    <row r="14" spans="2:30">
      <c r="B14" s="30" t="s">
        <v>34</v>
      </c>
      <c r="C14" s="35" t="s">
        <v>22</v>
      </c>
      <c r="D14" s="18"/>
      <c r="E14" s="23">
        <v>4</v>
      </c>
      <c r="F14" s="33">
        <f t="shared" si="8"/>
        <v>40</v>
      </c>
      <c r="G14" s="54">
        <v>80</v>
      </c>
      <c r="H14" s="33" t="e">
        <f>VLOOKUP($C$5,$B$41:$L$44,5,FALSE)</f>
        <v>#N/A</v>
      </c>
      <c r="I14" s="56" t="e">
        <f t="shared" si="0"/>
        <v>#N/A</v>
      </c>
      <c r="J14" s="55" t="e">
        <f t="shared" si="1"/>
        <v>#N/A</v>
      </c>
      <c r="K14" s="17"/>
      <c r="L14" s="24">
        <v>4</v>
      </c>
      <c r="M14" s="24">
        <f>M13</f>
        <v>40</v>
      </c>
      <c r="N14" s="33">
        <v>70</v>
      </c>
      <c r="O14" s="33" t="e">
        <f>IF($W$7="yes",VLOOKUP($C$5,$B$57:$L$60,5,FALSE),VLOOKUP($C$5,$B$49:$L$52,5,FALSE))</f>
        <v>#N/A</v>
      </c>
      <c r="P14" s="56" t="e">
        <f t="shared" si="2"/>
        <v>#N/A</v>
      </c>
      <c r="Q14" s="63" t="e">
        <f t="shared" si="9"/>
        <v>#N/A</v>
      </c>
      <c r="R14" s="67" t="e">
        <f t="shared" si="10"/>
        <v>#N/A</v>
      </c>
      <c r="S14" s="68" t="e">
        <f t="shared" ref="S14:S20" si="11">J14</f>
        <v>#N/A</v>
      </c>
      <c r="T14" s="64" t="e">
        <f>Z14</f>
        <v>#N/A</v>
      </c>
      <c r="U14" s="65" t="e">
        <f>Z14</f>
        <v>#N/A</v>
      </c>
      <c r="V14" s="64" t="e">
        <f t="shared" si="3"/>
        <v>#N/A</v>
      </c>
      <c r="W14" s="65" t="e">
        <f t="shared" si="4"/>
        <v>#N/A</v>
      </c>
      <c r="X14" s="64" t="e">
        <f t="shared" si="5"/>
        <v>#N/A</v>
      </c>
      <c r="Y14" s="65" t="e">
        <f t="shared" si="6"/>
        <v>#N/A</v>
      </c>
      <c r="Z14" s="66" t="e">
        <f t="shared" si="7"/>
        <v>#N/A</v>
      </c>
      <c r="AA14" s="25"/>
      <c r="AB14" s="25"/>
      <c r="AC14" s="25"/>
      <c r="AD14" s="25"/>
    </row>
    <row r="15" spans="2:30">
      <c r="B15" s="27" t="s">
        <v>23</v>
      </c>
      <c r="C15" s="33" t="e">
        <f>VLOOKUP($C$5,$B$34:$K$37,6,FALSE)/1000000</f>
        <v>#N/A</v>
      </c>
      <c r="D15" s="18"/>
      <c r="E15" s="23">
        <v>5</v>
      </c>
      <c r="F15" s="33">
        <f t="shared" si="8"/>
        <v>40</v>
      </c>
      <c r="G15" s="54">
        <v>80</v>
      </c>
      <c r="H15" s="33" t="e">
        <f>VLOOKUP($C$5,$B$41:$L$44,6,FALSE)</f>
        <v>#N/A</v>
      </c>
      <c r="I15" s="56" t="e">
        <f t="shared" si="0"/>
        <v>#N/A</v>
      </c>
      <c r="J15" s="55" t="e">
        <f t="shared" si="1"/>
        <v>#N/A</v>
      </c>
      <c r="K15" s="17"/>
      <c r="L15" s="24">
        <v>5</v>
      </c>
      <c r="M15" s="24">
        <f>M14</f>
        <v>40</v>
      </c>
      <c r="N15" s="33">
        <v>90</v>
      </c>
      <c r="O15" s="33" t="e">
        <f>IF($W$7="yes",VLOOKUP($C$5,$B$57:$L$60,6,FALSE),VLOOKUP($C$5,$B$49:$L$52,6,FALSE))</f>
        <v>#N/A</v>
      </c>
      <c r="P15" s="56" t="e">
        <f t="shared" si="2"/>
        <v>#N/A</v>
      </c>
      <c r="Q15" s="63" t="e">
        <f t="shared" si="9"/>
        <v>#N/A</v>
      </c>
      <c r="R15" s="67" t="e">
        <f t="shared" si="10"/>
        <v>#N/A</v>
      </c>
      <c r="S15" s="68" t="e">
        <f t="shared" si="11"/>
        <v>#N/A</v>
      </c>
      <c r="T15" s="67" t="e">
        <f t="shared" ref="T15:T20" si="12">J15</f>
        <v>#N/A</v>
      </c>
      <c r="U15" s="65" t="e">
        <f>Z15</f>
        <v>#N/A</v>
      </c>
      <c r="V15" s="64" t="e">
        <f t="shared" si="3"/>
        <v>#N/A</v>
      </c>
      <c r="W15" s="65" t="e">
        <f t="shared" si="4"/>
        <v>#N/A</v>
      </c>
      <c r="X15" s="64" t="e">
        <f t="shared" si="5"/>
        <v>#N/A</v>
      </c>
      <c r="Y15" s="65" t="e">
        <f t="shared" si="6"/>
        <v>#N/A</v>
      </c>
      <c r="Z15" s="66" t="e">
        <f t="shared" si="7"/>
        <v>#N/A</v>
      </c>
      <c r="AA15" s="25"/>
      <c r="AB15" s="25"/>
      <c r="AC15" s="25"/>
      <c r="AD15" s="25"/>
    </row>
    <row r="16" spans="2:30">
      <c r="B16" s="27" t="s">
        <v>35</v>
      </c>
      <c r="C16" s="33" t="e">
        <f>VLOOKUP($C$5,$B$34:$K$37,7,FALSE)/1000000</f>
        <v>#N/A</v>
      </c>
      <c r="D16" s="18"/>
      <c r="E16" s="23">
        <v>6</v>
      </c>
      <c r="F16" s="33">
        <f t="shared" si="8"/>
        <v>40</v>
      </c>
      <c r="G16" s="54">
        <v>50</v>
      </c>
      <c r="H16" s="33" t="e">
        <f>VLOOKUP($C$5,$B$41:$L$44,7,FALSE)</f>
        <v>#N/A</v>
      </c>
      <c r="I16" s="56" t="e">
        <f t="shared" si="0"/>
        <v>#N/A</v>
      </c>
      <c r="J16" s="55" t="e">
        <f t="shared" si="1"/>
        <v>#N/A</v>
      </c>
      <c r="K16" s="17"/>
      <c r="L16" s="24">
        <v>6</v>
      </c>
      <c r="M16" s="24">
        <f>M15</f>
        <v>40</v>
      </c>
      <c r="N16" s="33">
        <v>80</v>
      </c>
      <c r="O16" s="33" t="e">
        <f>IF($W$7="yes",VLOOKUP($C$5,$B$57:$L$60,7,FALSE),VLOOKUP($C$5,$B$49:$L$52,7,FALSE))</f>
        <v>#N/A</v>
      </c>
      <c r="P16" s="56" t="e">
        <f t="shared" si="2"/>
        <v>#N/A</v>
      </c>
      <c r="Q16" s="63" t="e">
        <f t="shared" si="9"/>
        <v>#N/A</v>
      </c>
      <c r="R16" s="67" t="e">
        <f t="shared" si="10"/>
        <v>#N/A</v>
      </c>
      <c r="S16" s="68" t="e">
        <f t="shared" si="11"/>
        <v>#N/A</v>
      </c>
      <c r="T16" s="67" t="e">
        <f t="shared" si="12"/>
        <v>#N/A</v>
      </c>
      <c r="U16" s="68" t="e">
        <f>J16</f>
        <v>#N/A</v>
      </c>
      <c r="V16" s="64" t="e">
        <f t="shared" si="3"/>
        <v>#N/A</v>
      </c>
      <c r="W16" s="65" t="e">
        <f t="shared" si="4"/>
        <v>#N/A</v>
      </c>
      <c r="X16" s="64" t="e">
        <f t="shared" si="5"/>
        <v>#N/A</v>
      </c>
      <c r="Y16" s="65" t="e">
        <f t="shared" si="6"/>
        <v>#N/A</v>
      </c>
      <c r="Z16" s="66" t="e">
        <f t="shared" si="7"/>
        <v>#N/A</v>
      </c>
      <c r="AA16" s="25"/>
      <c r="AB16" s="25"/>
      <c r="AC16" s="25"/>
      <c r="AD16" s="25"/>
    </row>
    <row r="17" spans="1:30">
      <c r="B17" s="27" t="s">
        <v>36</v>
      </c>
      <c r="C17" s="33" t="e">
        <f>VLOOKUP($C$5,$B$34:$K$37,8,FALSE)/1000000</f>
        <v>#N/A</v>
      </c>
      <c r="D17" s="18"/>
      <c r="E17" s="23">
        <v>7</v>
      </c>
      <c r="F17" s="33">
        <f t="shared" si="8"/>
        <v>40</v>
      </c>
      <c r="G17" s="54">
        <v>30</v>
      </c>
      <c r="H17" s="33" t="e">
        <f>VLOOKUP($C$5,$B$41:$L$44,8,FALSE)</f>
        <v>#N/A</v>
      </c>
      <c r="I17" s="56" t="e">
        <f t="shared" si="0"/>
        <v>#N/A</v>
      </c>
      <c r="J17" s="55" t="e">
        <f t="shared" si="1"/>
        <v>#N/A</v>
      </c>
      <c r="K17" s="17"/>
      <c r="L17" s="24">
        <v>7</v>
      </c>
      <c r="M17" s="33">
        <f>IF($C$5=4,140,40)</f>
        <v>40</v>
      </c>
      <c r="N17" s="33">
        <v>50</v>
      </c>
      <c r="O17" s="33" t="e">
        <f>IF($W$7="yes",VLOOKUP($C$5,$B$57:$L$60,8,FALSE),VLOOKUP($C$5,$B$49:$L$52,8,FALSE))</f>
        <v>#N/A</v>
      </c>
      <c r="P17" s="56" t="e">
        <f t="shared" si="2"/>
        <v>#N/A</v>
      </c>
      <c r="Q17" s="63" t="e">
        <f t="shared" si="9"/>
        <v>#N/A</v>
      </c>
      <c r="R17" s="67" t="e">
        <f t="shared" si="10"/>
        <v>#N/A</v>
      </c>
      <c r="S17" s="68" t="e">
        <f t="shared" si="11"/>
        <v>#N/A</v>
      </c>
      <c r="T17" s="67" t="e">
        <f t="shared" si="12"/>
        <v>#N/A</v>
      </c>
      <c r="U17" s="68" t="e">
        <f>J17</f>
        <v>#N/A</v>
      </c>
      <c r="V17" s="67" t="e">
        <f>J17</f>
        <v>#N/A</v>
      </c>
      <c r="W17" s="65" t="e">
        <f t="shared" si="4"/>
        <v>#N/A</v>
      </c>
      <c r="X17" s="64" t="e">
        <f t="shared" si="5"/>
        <v>#N/A</v>
      </c>
      <c r="Y17" s="65" t="e">
        <f t="shared" si="6"/>
        <v>#N/A</v>
      </c>
      <c r="Z17" s="66" t="e">
        <f t="shared" si="7"/>
        <v>#N/A</v>
      </c>
      <c r="AA17" s="25"/>
      <c r="AB17" s="25"/>
      <c r="AC17" s="25"/>
      <c r="AD17" s="25"/>
    </row>
    <row r="18" spans="1:30">
      <c r="B18" s="27" t="s">
        <v>53</v>
      </c>
      <c r="C18" s="33" t="e">
        <f>VLOOKUP($C$5,$B$34:$K$37,9,FALSE)/1000000</f>
        <v>#N/A</v>
      </c>
      <c r="D18" s="18"/>
      <c r="E18" s="23">
        <v>8</v>
      </c>
      <c r="F18" s="33">
        <f t="shared" si="8"/>
        <v>40</v>
      </c>
      <c r="G18" s="54">
        <v>60</v>
      </c>
      <c r="H18" s="33" t="e">
        <f>VLOOKUP($C$5,$B$41:$L$44,9,FALSE)</f>
        <v>#N/A</v>
      </c>
      <c r="I18" s="56" t="e">
        <f t="shared" si="0"/>
        <v>#N/A</v>
      </c>
      <c r="J18" s="55" t="e">
        <f t="shared" si="1"/>
        <v>#N/A</v>
      </c>
      <c r="K18" s="17"/>
      <c r="L18" s="24">
        <v>8</v>
      </c>
      <c r="M18" s="33">
        <f>IF($C$5=4,140,40)</f>
        <v>40</v>
      </c>
      <c r="N18" s="33">
        <v>60</v>
      </c>
      <c r="O18" s="33" t="e">
        <f>IF($W$7="yes",VLOOKUP($C$5,$B$57:$L$60,9,FALSE),VLOOKUP($C$5,$B$49:$L$52,9,FALSE))</f>
        <v>#N/A</v>
      </c>
      <c r="P18" s="56" t="e">
        <f t="shared" si="2"/>
        <v>#N/A</v>
      </c>
      <c r="Q18" s="63" t="e">
        <f t="shared" si="9"/>
        <v>#N/A</v>
      </c>
      <c r="R18" s="67" t="e">
        <f t="shared" si="10"/>
        <v>#N/A</v>
      </c>
      <c r="S18" s="68" t="e">
        <f t="shared" si="11"/>
        <v>#N/A</v>
      </c>
      <c r="T18" s="67" t="e">
        <f t="shared" si="12"/>
        <v>#N/A</v>
      </c>
      <c r="U18" s="68" t="e">
        <f>J18</f>
        <v>#N/A</v>
      </c>
      <c r="V18" s="67" t="e">
        <f>J18</f>
        <v>#N/A</v>
      </c>
      <c r="W18" s="68" t="e">
        <f>J18</f>
        <v>#N/A</v>
      </c>
      <c r="X18" s="64" t="e">
        <f t="shared" si="5"/>
        <v>#N/A</v>
      </c>
      <c r="Y18" s="65" t="e">
        <f t="shared" si="6"/>
        <v>#N/A</v>
      </c>
      <c r="Z18" s="66" t="e">
        <f t="shared" si="7"/>
        <v>#N/A</v>
      </c>
      <c r="AA18" s="25"/>
      <c r="AB18" s="25"/>
      <c r="AC18" s="25"/>
      <c r="AD18" s="25"/>
    </row>
    <row r="19" spans="1:30">
      <c r="B19" s="30" t="s">
        <v>38</v>
      </c>
      <c r="C19" s="31" t="s">
        <v>22</v>
      </c>
      <c r="D19" s="18"/>
      <c r="E19" s="23">
        <v>9</v>
      </c>
      <c r="F19" s="33">
        <f t="shared" si="8"/>
        <v>40</v>
      </c>
      <c r="G19" s="54">
        <v>90</v>
      </c>
      <c r="H19" s="33" t="e">
        <f>VLOOKUP($C$5,$B$41:$L$44,10,FALSE)</f>
        <v>#N/A</v>
      </c>
      <c r="I19" s="56" t="e">
        <f t="shared" si="0"/>
        <v>#N/A</v>
      </c>
      <c r="J19" s="55" t="e">
        <f t="shared" si="1"/>
        <v>#N/A</v>
      </c>
      <c r="K19" s="17"/>
      <c r="L19" s="24">
        <v>9</v>
      </c>
      <c r="M19" s="33">
        <f>IF($C$5=4,140,40)</f>
        <v>40</v>
      </c>
      <c r="N19" s="33">
        <v>80</v>
      </c>
      <c r="O19" s="33" t="e">
        <f>IF($W$7="yes",VLOOKUP($C$5,$B$57:$L$60,10,FALSE),VLOOKUP($C$5,$B$49:$L$52,10,FALSE))</f>
        <v>#N/A</v>
      </c>
      <c r="P19" s="56" t="e">
        <f t="shared" si="2"/>
        <v>#N/A</v>
      </c>
      <c r="Q19" s="63" t="e">
        <f t="shared" si="9"/>
        <v>#N/A</v>
      </c>
      <c r="R19" s="67" t="e">
        <f t="shared" si="10"/>
        <v>#N/A</v>
      </c>
      <c r="S19" s="68" t="e">
        <f t="shared" si="11"/>
        <v>#N/A</v>
      </c>
      <c r="T19" s="67" t="e">
        <f t="shared" si="12"/>
        <v>#N/A</v>
      </c>
      <c r="U19" s="68" t="e">
        <f>J19</f>
        <v>#N/A</v>
      </c>
      <c r="V19" s="67" t="e">
        <f>J19</f>
        <v>#N/A</v>
      </c>
      <c r="W19" s="68" t="e">
        <f>J19</f>
        <v>#N/A</v>
      </c>
      <c r="X19" s="67" t="e">
        <f>J19</f>
        <v>#N/A</v>
      </c>
      <c r="Y19" s="65" t="e">
        <f t="shared" si="6"/>
        <v>#N/A</v>
      </c>
      <c r="Z19" s="66" t="e">
        <f t="shared" si="7"/>
        <v>#N/A</v>
      </c>
      <c r="AA19" s="25"/>
      <c r="AB19" s="25"/>
      <c r="AC19" s="25"/>
      <c r="AD19" s="25"/>
    </row>
    <row r="20" spans="1:30">
      <c r="B20" s="27" t="s">
        <v>40</v>
      </c>
      <c r="C20" s="33" t="e">
        <f>VLOOKUP($C$5,$B$34:$K$37,10,FALSE)/1000000</f>
        <v>#N/A</v>
      </c>
      <c r="D20" s="18"/>
      <c r="E20" s="23">
        <v>10</v>
      </c>
      <c r="F20" s="33">
        <f t="shared" si="8"/>
        <v>40</v>
      </c>
      <c r="G20" s="54">
        <v>90</v>
      </c>
      <c r="H20" s="33" t="e">
        <f>VLOOKUP($C$5,$B$41:$L$44,11,FALSE)</f>
        <v>#N/A</v>
      </c>
      <c r="I20" s="56" t="e">
        <f t="shared" si="0"/>
        <v>#N/A</v>
      </c>
      <c r="J20" s="55" t="e">
        <f t="shared" si="1"/>
        <v>#N/A</v>
      </c>
      <c r="K20" s="17"/>
      <c r="L20" s="24">
        <v>10</v>
      </c>
      <c r="M20" s="33">
        <f>IF($C$5=4,140,40)</f>
        <v>40</v>
      </c>
      <c r="N20" s="33">
        <v>100</v>
      </c>
      <c r="O20" s="33" t="e">
        <f>IF($W$7="yes",VLOOKUP($C$5,$B$57:$L$60,11,FALSE),VLOOKUP($C$5,$B$49:$L$52,11,FALSE))</f>
        <v>#N/A</v>
      </c>
      <c r="P20" s="56" t="e">
        <f t="shared" si="2"/>
        <v>#N/A</v>
      </c>
      <c r="Q20" s="69" t="e">
        <f t="shared" si="9"/>
        <v>#N/A</v>
      </c>
      <c r="R20" s="70" t="e">
        <f t="shared" si="10"/>
        <v>#N/A</v>
      </c>
      <c r="S20" s="71" t="e">
        <f t="shared" si="11"/>
        <v>#N/A</v>
      </c>
      <c r="T20" s="70" t="e">
        <f t="shared" si="12"/>
        <v>#N/A</v>
      </c>
      <c r="U20" s="71" t="e">
        <f>J20</f>
        <v>#N/A</v>
      </c>
      <c r="V20" s="70" t="e">
        <f>J20</f>
        <v>#N/A</v>
      </c>
      <c r="W20" s="71" t="e">
        <f>J20</f>
        <v>#N/A</v>
      </c>
      <c r="X20" s="70" t="e">
        <f>J20</f>
        <v>#N/A</v>
      </c>
      <c r="Y20" s="71" t="e">
        <f>J20</f>
        <v>#N/A</v>
      </c>
      <c r="Z20" s="72" t="e">
        <f t="shared" si="7"/>
        <v>#N/A</v>
      </c>
      <c r="AA20" s="25"/>
      <c r="AB20" s="25"/>
      <c r="AC20" s="25"/>
      <c r="AD20" s="25"/>
    </row>
    <row r="21" spans="1:30">
      <c r="B21" s="27"/>
      <c r="C21" s="36"/>
      <c r="D21" s="18"/>
      <c r="E21" s="17"/>
      <c r="F21" s="17"/>
      <c r="G21" s="17"/>
      <c r="H21" s="17"/>
      <c r="I21" s="17"/>
      <c r="J21" s="18"/>
      <c r="K21" s="17"/>
      <c r="L21" s="27"/>
      <c r="M21" s="17"/>
      <c r="N21" s="17"/>
      <c r="O21" s="17"/>
      <c r="P21" s="17"/>
      <c r="Q21" s="26"/>
      <c r="R21" s="26"/>
      <c r="S21" s="26"/>
      <c r="T21" s="26"/>
      <c r="U21" s="26"/>
      <c r="V21" s="26"/>
      <c r="W21" s="26"/>
      <c r="X21" s="26"/>
      <c r="Y21" s="26"/>
      <c r="Z21" s="18"/>
      <c r="AA21" s="25"/>
      <c r="AB21" s="25"/>
      <c r="AC21" s="25"/>
      <c r="AD21" s="25"/>
    </row>
    <row r="22" spans="1:30" ht="15" customHeight="1">
      <c r="B22" s="37" t="s">
        <v>60</v>
      </c>
      <c r="C22" s="34" t="e">
        <f>SUM(C10:C13) + SUM(C15:C18) +(10*C20)</f>
        <v>#N/A</v>
      </c>
      <c r="D22" s="16"/>
      <c r="E22" s="17" t="s">
        <v>37</v>
      </c>
      <c r="F22" s="17"/>
      <c r="G22" s="17"/>
      <c r="H22" s="17"/>
      <c r="I22" s="17"/>
      <c r="J22" s="57" t="e">
        <f>SUM(J11:J20)</f>
        <v>#N/A</v>
      </c>
      <c r="K22" s="17"/>
      <c r="L22" s="27" t="s">
        <v>37</v>
      </c>
      <c r="M22" s="17"/>
      <c r="N22" s="17"/>
      <c r="O22" s="17"/>
      <c r="P22" s="17"/>
      <c r="Q22" s="74" t="e">
        <f t="shared" ref="Q22:Z22" si="13">SUM(Q11:Q20)</f>
        <v>#N/A</v>
      </c>
      <c r="R22" s="74" t="e">
        <f t="shared" si="13"/>
        <v>#N/A</v>
      </c>
      <c r="S22" s="74" t="e">
        <f t="shared" si="13"/>
        <v>#N/A</v>
      </c>
      <c r="T22" s="74" t="e">
        <f t="shared" si="13"/>
        <v>#N/A</v>
      </c>
      <c r="U22" s="74" t="e">
        <f t="shared" si="13"/>
        <v>#N/A</v>
      </c>
      <c r="V22" s="74" t="e">
        <f t="shared" si="13"/>
        <v>#N/A</v>
      </c>
      <c r="W22" s="74" t="e">
        <f t="shared" si="13"/>
        <v>#N/A</v>
      </c>
      <c r="X22" s="74" t="e">
        <f t="shared" si="13"/>
        <v>#N/A</v>
      </c>
      <c r="Y22" s="74" t="e">
        <f t="shared" si="13"/>
        <v>#N/A</v>
      </c>
      <c r="Z22" s="74" t="e">
        <f t="shared" si="13"/>
        <v>#N/A</v>
      </c>
      <c r="AA22" s="25"/>
      <c r="AB22" s="25"/>
      <c r="AC22" s="25"/>
      <c r="AD22" s="25"/>
    </row>
    <row r="23" spans="1:30" ht="9.75" customHeight="1">
      <c r="B23" s="17"/>
      <c r="C23" s="17"/>
      <c r="D23" s="18"/>
      <c r="E23" s="17"/>
      <c r="F23" s="17"/>
      <c r="G23" s="17"/>
      <c r="H23" s="17"/>
      <c r="I23" s="17"/>
      <c r="J23" s="58"/>
      <c r="K23" s="17"/>
      <c r="L23" s="27"/>
      <c r="M23" s="17"/>
      <c r="N23" s="17"/>
      <c r="O23" s="17"/>
      <c r="P23" s="17"/>
      <c r="Q23" s="68"/>
      <c r="R23" s="68"/>
      <c r="S23" s="68"/>
      <c r="T23" s="68"/>
      <c r="U23" s="68"/>
      <c r="V23" s="68"/>
      <c r="W23" s="68"/>
      <c r="X23" s="68"/>
      <c r="Y23" s="68"/>
      <c r="Z23" s="83"/>
      <c r="AA23" s="25"/>
      <c r="AB23" s="25"/>
      <c r="AC23" s="25"/>
      <c r="AD23" s="25"/>
    </row>
    <row r="24" spans="1:30" ht="15" customHeight="1">
      <c r="C24" s="17"/>
      <c r="D24" s="18"/>
      <c r="E24" s="17" t="s">
        <v>39</v>
      </c>
      <c r="F24" s="17"/>
      <c r="G24" s="17"/>
      <c r="H24" s="17"/>
      <c r="I24" s="17"/>
      <c r="J24" s="57" t="e">
        <f>C22</f>
        <v>#N/A</v>
      </c>
      <c r="K24" s="17"/>
      <c r="L24" s="27" t="s">
        <v>39</v>
      </c>
      <c r="M24" s="17"/>
      <c r="N24" s="17"/>
      <c r="O24" s="17"/>
      <c r="P24" s="17"/>
      <c r="Q24" s="74" t="e">
        <f>$C$22</f>
        <v>#N/A</v>
      </c>
      <c r="R24" s="74" t="e">
        <f t="shared" ref="R24:Z24" si="14">$C$22</f>
        <v>#N/A</v>
      </c>
      <c r="S24" s="74" t="e">
        <f t="shared" si="14"/>
        <v>#N/A</v>
      </c>
      <c r="T24" s="74" t="e">
        <f t="shared" si="14"/>
        <v>#N/A</v>
      </c>
      <c r="U24" s="74" t="e">
        <f t="shared" si="14"/>
        <v>#N/A</v>
      </c>
      <c r="V24" s="74" t="e">
        <f t="shared" si="14"/>
        <v>#N/A</v>
      </c>
      <c r="W24" s="74" t="e">
        <f t="shared" si="14"/>
        <v>#N/A</v>
      </c>
      <c r="X24" s="74" t="e">
        <f t="shared" si="14"/>
        <v>#N/A</v>
      </c>
      <c r="Y24" s="74" t="e">
        <f t="shared" si="14"/>
        <v>#N/A</v>
      </c>
      <c r="Z24" s="74" t="e">
        <f t="shared" si="14"/>
        <v>#N/A</v>
      </c>
    </row>
    <row r="25" spans="1:30" ht="9" customHeight="1">
      <c r="C25" s="17"/>
      <c r="D25" s="18"/>
      <c r="E25" s="17"/>
      <c r="F25" s="17"/>
      <c r="G25" s="17"/>
      <c r="H25" s="17"/>
      <c r="I25" s="17"/>
      <c r="J25" s="58"/>
      <c r="K25" s="17"/>
      <c r="L25" s="27"/>
      <c r="M25" s="17"/>
      <c r="N25" s="17"/>
      <c r="O25" s="17"/>
      <c r="P25" s="17"/>
      <c r="Q25" s="68"/>
      <c r="R25" s="68"/>
      <c r="S25" s="68"/>
      <c r="T25" s="68"/>
      <c r="U25" s="68"/>
      <c r="V25" s="68"/>
      <c r="W25" s="68"/>
      <c r="X25" s="68"/>
      <c r="Y25" s="68"/>
      <c r="Z25" s="83"/>
    </row>
    <row r="26" spans="1:30" ht="15" customHeight="1">
      <c r="C26" s="17"/>
      <c r="D26" s="18"/>
      <c r="E26" s="28" t="s">
        <v>41</v>
      </c>
      <c r="F26" s="29"/>
      <c r="G26" s="29"/>
      <c r="H26" s="29"/>
      <c r="I26" s="29"/>
      <c r="J26" s="57" t="e">
        <f>J22-J24</f>
        <v>#N/A</v>
      </c>
      <c r="K26" s="17"/>
      <c r="L26" s="28" t="s">
        <v>41</v>
      </c>
      <c r="M26" s="29"/>
      <c r="N26" s="29"/>
      <c r="O26" s="29"/>
      <c r="P26" s="29"/>
      <c r="Q26" s="74" t="e">
        <f t="shared" ref="Q26:Z26" si="15">Q22-Q24</f>
        <v>#N/A</v>
      </c>
      <c r="R26" s="74" t="e">
        <f t="shared" si="15"/>
        <v>#N/A</v>
      </c>
      <c r="S26" s="74" t="e">
        <f t="shared" si="15"/>
        <v>#N/A</v>
      </c>
      <c r="T26" s="74" t="e">
        <f t="shared" si="15"/>
        <v>#N/A</v>
      </c>
      <c r="U26" s="74" t="e">
        <f t="shared" si="15"/>
        <v>#N/A</v>
      </c>
      <c r="V26" s="74" t="e">
        <f t="shared" si="15"/>
        <v>#N/A</v>
      </c>
      <c r="W26" s="74" t="e">
        <f t="shared" si="15"/>
        <v>#N/A</v>
      </c>
      <c r="X26" s="74" t="e">
        <f t="shared" si="15"/>
        <v>#N/A</v>
      </c>
      <c r="Y26" s="74" t="e">
        <f t="shared" si="15"/>
        <v>#N/A</v>
      </c>
      <c r="Z26" s="74" t="e">
        <f t="shared" si="15"/>
        <v>#N/A</v>
      </c>
    </row>
    <row r="27" spans="1:30" ht="15" customHeight="1">
      <c r="C27" s="17"/>
      <c r="D27" s="17"/>
      <c r="K27" s="17"/>
      <c r="L27" s="17"/>
      <c r="M27" s="17"/>
      <c r="N27" s="17"/>
      <c r="O27" s="17"/>
      <c r="P27" s="17"/>
      <c r="Q27" s="17"/>
    </row>
    <row r="28" spans="1:30">
      <c r="D28" s="17"/>
      <c r="E28" s="17"/>
      <c r="F28" s="17"/>
      <c r="G28" s="17"/>
      <c r="H28" s="17"/>
      <c r="I28" s="17"/>
      <c r="J28" s="17"/>
      <c r="K28" s="17"/>
    </row>
    <row r="29" spans="1:30">
      <c r="L29" s="17"/>
      <c r="M29" s="17"/>
      <c r="N29" s="17"/>
      <c r="O29" s="17"/>
      <c r="P29" s="17"/>
    </row>
    <row r="30" spans="1:30">
      <c r="A30" s="84"/>
      <c r="B30" s="85" t="s">
        <v>58</v>
      </c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17"/>
      <c r="N30" s="17"/>
      <c r="O30" s="17"/>
      <c r="P30" s="17"/>
      <c r="Q30" s="17"/>
    </row>
    <row r="31" spans="1:30">
      <c r="A31" s="84"/>
      <c r="B31" s="84"/>
      <c r="C31" s="84"/>
      <c r="D31" s="84"/>
      <c r="E31" s="84"/>
      <c r="F31" s="84"/>
      <c r="G31" s="84"/>
      <c r="H31" s="84"/>
      <c r="I31" s="84"/>
      <c r="J31" s="84"/>
      <c r="K31" s="86"/>
      <c r="L31" s="84"/>
      <c r="W31" s="7"/>
      <c r="X31" s="7"/>
    </row>
    <row r="32" spans="1:30">
      <c r="A32" s="84"/>
      <c r="B32" s="87"/>
      <c r="C32" s="88" t="s">
        <v>44</v>
      </c>
      <c r="D32" s="89"/>
      <c r="E32" s="89"/>
      <c r="F32" s="89"/>
      <c r="G32" s="88" t="s">
        <v>34</v>
      </c>
      <c r="H32" s="89"/>
      <c r="I32" s="89"/>
      <c r="J32" s="89"/>
      <c r="K32" s="90"/>
      <c r="L32" s="84"/>
      <c r="U32" s="7"/>
      <c r="V32" s="7"/>
    </row>
    <row r="33" spans="1:20" ht="31.5" customHeight="1">
      <c r="A33" s="84"/>
      <c r="B33" s="91" t="s">
        <v>43</v>
      </c>
      <c r="C33" s="92" t="s">
        <v>45</v>
      </c>
      <c r="D33" s="92" t="s">
        <v>46</v>
      </c>
      <c r="E33" s="92" t="s">
        <v>47</v>
      </c>
      <c r="F33" s="92" t="s">
        <v>55</v>
      </c>
      <c r="G33" s="92" t="s">
        <v>45</v>
      </c>
      <c r="H33" s="92" t="s">
        <v>48</v>
      </c>
      <c r="I33" s="92" t="s">
        <v>49</v>
      </c>
      <c r="J33" s="92" t="s">
        <v>53</v>
      </c>
      <c r="K33" s="127" t="s">
        <v>50</v>
      </c>
      <c r="L33" s="128"/>
      <c r="R33" s="17"/>
      <c r="S33" s="17"/>
      <c r="T33" s="17"/>
    </row>
    <row r="34" spans="1:20">
      <c r="A34" s="84"/>
      <c r="B34" s="93">
        <v>1</v>
      </c>
      <c r="C34" s="117">
        <v>5000000</v>
      </c>
      <c r="D34" s="118">
        <v>25000000</v>
      </c>
      <c r="E34" s="119">
        <v>500000000</v>
      </c>
      <c r="F34" s="118"/>
      <c r="G34" s="118"/>
      <c r="H34" s="117"/>
      <c r="I34" s="118">
        <v>0</v>
      </c>
      <c r="J34" s="124"/>
      <c r="K34" s="117">
        <v>10000000</v>
      </c>
      <c r="L34" s="129"/>
      <c r="R34" s="17"/>
      <c r="S34" s="17"/>
      <c r="T34" s="17"/>
    </row>
    <row r="35" spans="1:20">
      <c r="A35" s="84"/>
      <c r="B35" s="93">
        <v>2</v>
      </c>
      <c r="C35" s="120">
        <v>5000000</v>
      </c>
      <c r="D35" s="121">
        <v>25000000</v>
      </c>
      <c r="E35" s="120">
        <v>500000000</v>
      </c>
      <c r="F35" s="121"/>
      <c r="G35" s="121">
        <v>5000000</v>
      </c>
      <c r="H35" s="120">
        <v>25000000</v>
      </c>
      <c r="I35" s="121">
        <v>250000000</v>
      </c>
      <c r="J35" s="125"/>
      <c r="K35" s="120">
        <v>10000000</v>
      </c>
      <c r="L35" s="129"/>
      <c r="R35" s="17"/>
      <c r="S35" s="17"/>
      <c r="T35" s="17"/>
    </row>
    <row r="36" spans="1:20">
      <c r="A36" s="84"/>
      <c r="B36" s="93">
        <v>3</v>
      </c>
      <c r="C36" s="120">
        <v>5000000</v>
      </c>
      <c r="D36" s="121">
        <v>25000000</v>
      </c>
      <c r="E36" s="120">
        <v>500000000</v>
      </c>
      <c r="F36" s="121"/>
      <c r="G36" s="121">
        <v>5000000</v>
      </c>
      <c r="H36" s="120">
        <v>25000000</v>
      </c>
      <c r="I36" s="121">
        <v>500000000</v>
      </c>
      <c r="J36" s="125"/>
      <c r="K36" s="120">
        <v>10000000</v>
      </c>
      <c r="L36" s="129"/>
    </row>
    <row r="37" spans="1:20">
      <c r="A37" s="84"/>
      <c r="B37" s="98">
        <v>4</v>
      </c>
      <c r="C37" s="122">
        <v>105000000</v>
      </c>
      <c r="D37" s="123">
        <v>25000000</v>
      </c>
      <c r="E37" s="122">
        <v>500000000</v>
      </c>
      <c r="F37" s="123"/>
      <c r="G37" s="123">
        <v>105000000</v>
      </c>
      <c r="H37" s="122">
        <v>25000000</v>
      </c>
      <c r="I37" s="123">
        <v>500000000</v>
      </c>
      <c r="J37" s="126"/>
      <c r="K37" s="122">
        <v>10000000</v>
      </c>
      <c r="L37" s="129"/>
    </row>
    <row r="38" spans="1:20">
      <c r="A38" s="84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</row>
    <row r="39" spans="1:20">
      <c r="A39" s="84"/>
      <c r="B39" s="102" t="s">
        <v>70</v>
      </c>
      <c r="C39" s="103"/>
      <c r="D39" s="103"/>
      <c r="E39" s="103"/>
      <c r="F39" s="103"/>
      <c r="G39" s="103"/>
      <c r="H39" s="103"/>
      <c r="I39" s="103"/>
      <c r="J39" s="103"/>
      <c r="K39" s="103"/>
      <c r="L39" s="104"/>
    </row>
    <row r="40" spans="1:20">
      <c r="A40" s="84"/>
      <c r="B40" s="91" t="s">
        <v>43</v>
      </c>
      <c r="C40" s="105" t="s">
        <v>4</v>
      </c>
      <c r="D40" s="106">
        <v>2</v>
      </c>
      <c r="E40" s="107">
        <v>3</v>
      </c>
      <c r="F40" s="106">
        <v>4</v>
      </c>
      <c r="G40" s="107">
        <v>5</v>
      </c>
      <c r="H40" s="106">
        <v>6</v>
      </c>
      <c r="I40" s="107">
        <v>7</v>
      </c>
      <c r="J40" s="106">
        <v>8</v>
      </c>
      <c r="K40" s="107">
        <v>9</v>
      </c>
      <c r="L40" s="106">
        <v>10</v>
      </c>
    </row>
    <row r="41" spans="1:20">
      <c r="A41" s="84"/>
      <c r="B41" s="93">
        <v>1</v>
      </c>
      <c r="C41" s="108">
        <v>28</v>
      </c>
      <c r="D41" s="93">
        <v>28</v>
      </c>
      <c r="E41" s="109">
        <v>28</v>
      </c>
      <c r="F41" s="93">
        <v>28</v>
      </c>
      <c r="G41" s="109">
        <v>28</v>
      </c>
      <c r="H41" s="93">
        <v>28</v>
      </c>
      <c r="I41" s="109">
        <v>28</v>
      </c>
      <c r="J41" s="93">
        <v>28</v>
      </c>
      <c r="K41" s="109">
        <v>28</v>
      </c>
      <c r="L41" s="93">
        <v>28</v>
      </c>
    </row>
    <row r="42" spans="1:20">
      <c r="A42" s="84"/>
      <c r="B42" s="93">
        <v>2</v>
      </c>
      <c r="C42" s="108">
        <v>28</v>
      </c>
      <c r="D42" s="93">
        <v>45</v>
      </c>
      <c r="E42" s="109">
        <v>45</v>
      </c>
      <c r="F42" s="93">
        <v>45</v>
      </c>
      <c r="G42" s="109">
        <v>45</v>
      </c>
      <c r="H42" s="93">
        <v>45</v>
      </c>
      <c r="I42" s="109">
        <v>45</v>
      </c>
      <c r="J42" s="93">
        <v>45</v>
      </c>
      <c r="K42" s="109">
        <v>45</v>
      </c>
      <c r="L42" s="93">
        <v>45</v>
      </c>
    </row>
    <row r="43" spans="1:20">
      <c r="A43" s="84"/>
      <c r="B43" s="93">
        <v>3</v>
      </c>
      <c r="C43" s="108">
        <v>28</v>
      </c>
      <c r="D43" s="93">
        <v>70</v>
      </c>
      <c r="E43" s="109">
        <v>70</v>
      </c>
      <c r="F43" s="93">
        <v>70</v>
      </c>
      <c r="G43" s="109">
        <v>70</v>
      </c>
      <c r="H43" s="93">
        <v>70</v>
      </c>
      <c r="I43" s="109">
        <v>70</v>
      </c>
      <c r="J43" s="93">
        <v>70</v>
      </c>
      <c r="K43" s="109">
        <v>70</v>
      </c>
      <c r="L43" s="93">
        <v>70</v>
      </c>
    </row>
    <row r="44" spans="1:20">
      <c r="A44" s="84"/>
      <c r="B44" s="98">
        <v>4</v>
      </c>
      <c r="C44" s="110">
        <v>28</v>
      </c>
      <c r="D44" s="98">
        <v>70</v>
      </c>
      <c r="E44" s="111">
        <v>70</v>
      </c>
      <c r="F44" s="98">
        <f t="shared" ref="F44:L44" si="16">E44</f>
        <v>70</v>
      </c>
      <c r="G44" s="98">
        <f t="shared" si="16"/>
        <v>70</v>
      </c>
      <c r="H44" s="98">
        <f t="shared" si="16"/>
        <v>70</v>
      </c>
      <c r="I44" s="98">
        <f t="shared" si="16"/>
        <v>70</v>
      </c>
      <c r="J44" s="98">
        <f t="shared" si="16"/>
        <v>70</v>
      </c>
      <c r="K44" s="98">
        <f t="shared" si="16"/>
        <v>70</v>
      </c>
      <c r="L44" s="98">
        <f t="shared" si="16"/>
        <v>70</v>
      </c>
    </row>
    <row r="45" spans="1:20">
      <c r="A45" s="84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</row>
    <row r="46" spans="1:20">
      <c r="A46" s="84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</row>
    <row r="47" spans="1:20">
      <c r="A47" s="84"/>
      <c r="B47" s="88" t="s">
        <v>71</v>
      </c>
      <c r="C47" s="112"/>
      <c r="D47" s="112"/>
      <c r="E47" s="112"/>
      <c r="F47" s="112"/>
      <c r="G47" s="112"/>
      <c r="H47" s="112"/>
      <c r="I47" s="112"/>
      <c r="J47" s="112"/>
      <c r="K47" s="112"/>
      <c r="L47" s="113"/>
    </row>
    <row r="48" spans="1:20">
      <c r="A48" s="84"/>
      <c r="B48" s="91" t="s">
        <v>43</v>
      </c>
      <c r="C48" s="91" t="s">
        <v>4</v>
      </c>
      <c r="D48" s="106">
        <v>2</v>
      </c>
      <c r="E48" s="106">
        <v>3</v>
      </c>
      <c r="F48" s="106">
        <v>4</v>
      </c>
      <c r="G48" s="106">
        <v>5</v>
      </c>
      <c r="H48" s="106">
        <v>6</v>
      </c>
      <c r="I48" s="106">
        <v>7</v>
      </c>
      <c r="J48" s="106">
        <v>8</v>
      </c>
      <c r="K48" s="106">
        <v>9</v>
      </c>
      <c r="L48" s="106">
        <v>10</v>
      </c>
    </row>
    <row r="49" spans="1:12">
      <c r="A49" s="84"/>
      <c r="B49" s="108">
        <v>1</v>
      </c>
      <c r="C49" s="114">
        <v>28</v>
      </c>
      <c r="D49" s="109">
        <v>28</v>
      </c>
      <c r="E49" s="114">
        <v>28</v>
      </c>
      <c r="F49" s="109">
        <f>E49</f>
        <v>28</v>
      </c>
      <c r="G49" s="114">
        <v>0</v>
      </c>
      <c r="H49" s="109">
        <v>28</v>
      </c>
      <c r="I49" s="114">
        <v>28</v>
      </c>
      <c r="J49" s="109">
        <v>28</v>
      </c>
      <c r="K49" s="114">
        <v>28</v>
      </c>
      <c r="L49" s="115">
        <v>28</v>
      </c>
    </row>
    <row r="50" spans="1:12">
      <c r="A50" s="84"/>
      <c r="B50" s="108">
        <v>2</v>
      </c>
      <c r="C50" s="93">
        <v>28</v>
      </c>
      <c r="D50" s="109">
        <v>45</v>
      </c>
      <c r="E50" s="93">
        <v>45</v>
      </c>
      <c r="F50" s="109">
        <f>E50</f>
        <v>45</v>
      </c>
      <c r="G50" s="93">
        <v>0</v>
      </c>
      <c r="H50" s="109">
        <v>45</v>
      </c>
      <c r="I50" s="93">
        <v>45</v>
      </c>
      <c r="J50" s="109">
        <v>45</v>
      </c>
      <c r="K50" s="93">
        <v>45</v>
      </c>
      <c r="L50" s="115">
        <v>45</v>
      </c>
    </row>
    <row r="51" spans="1:12">
      <c r="A51" s="84"/>
      <c r="B51" s="108">
        <v>3</v>
      </c>
      <c r="C51" s="93">
        <v>28</v>
      </c>
      <c r="D51" s="109">
        <v>70</v>
      </c>
      <c r="E51" s="93">
        <v>70</v>
      </c>
      <c r="F51" s="109">
        <f>E51</f>
        <v>70</v>
      </c>
      <c r="G51" s="93">
        <v>0</v>
      </c>
      <c r="H51" s="109">
        <v>70</v>
      </c>
      <c r="I51" s="93">
        <v>70</v>
      </c>
      <c r="J51" s="109">
        <v>70</v>
      </c>
      <c r="K51" s="93">
        <v>70</v>
      </c>
      <c r="L51" s="115">
        <v>70</v>
      </c>
    </row>
    <row r="52" spans="1:12">
      <c r="A52" s="84"/>
      <c r="B52" s="110">
        <v>4</v>
      </c>
      <c r="C52" s="98">
        <v>28</v>
      </c>
      <c r="D52" s="111">
        <v>70</v>
      </c>
      <c r="E52" s="98">
        <v>70</v>
      </c>
      <c r="F52" s="98">
        <f>E52</f>
        <v>70</v>
      </c>
      <c r="G52" s="98">
        <v>0</v>
      </c>
      <c r="H52" s="98">
        <v>70</v>
      </c>
      <c r="I52" s="98">
        <v>70</v>
      </c>
      <c r="J52" s="111">
        <v>70</v>
      </c>
      <c r="K52" s="98">
        <v>70</v>
      </c>
      <c r="L52" s="90">
        <v>70</v>
      </c>
    </row>
    <row r="53" spans="1:12">
      <c r="A53" s="84"/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</row>
    <row r="54" spans="1:12">
      <c r="A54" s="84"/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</row>
    <row r="55" spans="1:12">
      <c r="A55" s="84"/>
      <c r="B55" s="88" t="s">
        <v>72</v>
      </c>
      <c r="C55" s="112"/>
      <c r="D55" s="112"/>
      <c r="E55" s="112"/>
      <c r="F55" s="112"/>
      <c r="G55" s="112"/>
      <c r="H55" s="112"/>
      <c r="I55" s="112"/>
      <c r="J55" s="112"/>
      <c r="K55" s="112"/>
      <c r="L55" s="113"/>
    </row>
    <row r="56" spans="1:12">
      <c r="A56" s="84"/>
      <c r="B56" s="91" t="s">
        <v>43</v>
      </c>
      <c r="C56" s="91" t="s">
        <v>4</v>
      </c>
      <c r="D56" s="106">
        <v>2</v>
      </c>
      <c r="E56" s="106">
        <v>3</v>
      </c>
      <c r="F56" s="106">
        <v>4</v>
      </c>
      <c r="G56" s="106">
        <v>5</v>
      </c>
      <c r="H56" s="106">
        <v>6</v>
      </c>
      <c r="I56" s="106">
        <v>7</v>
      </c>
      <c r="J56" s="106">
        <v>8</v>
      </c>
      <c r="K56" s="106">
        <v>9</v>
      </c>
      <c r="L56" s="106">
        <v>10</v>
      </c>
    </row>
    <row r="57" spans="1:12">
      <c r="A57" s="84"/>
      <c r="B57" s="108">
        <v>1</v>
      </c>
      <c r="C57" s="114">
        <v>28</v>
      </c>
      <c r="D57" s="109">
        <v>28</v>
      </c>
      <c r="E57" s="114">
        <v>28</v>
      </c>
      <c r="F57" s="109">
        <f>E57/2</f>
        <v>14</v>
      </c>
      <c r="G57" s="114">
        <v>28</v>
      </c>
      <c r="H57" s="109">
        <v>28</v>
      </c>
      <c r="I57" s="114">
        <v>28</v>
      </c>
      <c r="J57" s="109">
        <v>28</v>
      </c>
      <c r="K57" s="114">
        <v>28</v>
      </c>
      <c r="L57" s="115">
        <v>28</v>
      </c>
    </row>
    <row r="58" spans="1:12">
      <c r="A58" s="84"/>
      <c r="B58" s="108">
        <v>2</v>
      </c>
      <c r="C58" s="93">
        <v>28</v>
      </c>
      <c r="D58" s="109">
        <v>45</v>
      </c>
      <c r="E58" s="93">
        <v>45</v>
      </c>
      <c r="F58" s="109">
        <f t="shared" ref="F58:F60" si="17">E58/2</f>
        <v>22.5</v>
      </c>
      <c r="G58" s="93">
        <v>45</v>
      </c>
      <c r="H58" s="109">
        <v>45</v>
      </c>
      <c r="I58" s="93">
        <v>45</v>
      </c>
      <c r="J58" s="109">
        <v>45</v>
      </c>
      <c r="K58" s="93">
        <v>45</v>
      </c>
      <c r="L58" s="115">
        <v>45</v>
      </c>
    </row>
    <row r="59" spans="1:12">
      <c r="A59" s="84"/>
      <c r="B59" s="108">
        <v>3</v>
      </c>
      <c r="C59" s="93">
        <v>28</v>
      </c>
      <c r="D59" s="109">
        <v>70</v>
      </c>
      <c r="E59" s="93">
        <v>70</v>
      </c>
      <c r="F59" s="109">
        <f t="shared" si="17"/>
        <v>35</v>
      </c>
      <c r="G59" s="93">
        <v>70</v>
      </c>
      <c r="H59" s="109">
        <v>70</v>
      </c>
      <c r="I59" s="93">
        <v>70</v>
      </c>
      <c r="J59" s="109">
        <v>70</v>
      </c>
      <c r="K59" s="93">
        <v>70</v>
      </c>
      <c r="L59" s="115">
        <v>70</v>
      </c>
    </row>
    <row r="60" spans="1:12">
      <c r="A60" s="84"/>
      <c r="B60" s="110">
        <v>4</v>
      </c>
      <c r="C60" s="98">
        <v>28</v>
      </c>
      <c r="D60" s="111">
        <v>70</v>
      </c>
      <c r="E60" s="98">
        <v>70</v>
      </c>
      <c r="F60" s="192">
        <f t="shared" si="17"/>
        <v>35</v>
      </c>
      <c r="G60" s="98">
        <v>70</v>
      </c>
      <c r="H60" s="90">
        <v>70</v>
      </c>
      <c r="I60" s="98">
        <v>70</v>
      </c>
      <c r="J60" s="111">
        <v>70</v>
      </c>
      <c r="K60" s="98">
        <v>70</v>
      </c>
      <c r="L60" s="90">
        <v>70</v>
      </c>
    </row>
  </sheetData>
  <phoneticPr fontId="21" type="noConversion"/>
  <conditionalFormatting sqref="K12:K21 D26:D28 D10:D14 D18:D22">
    <cfRule type="cellIs" dxfId="5" priority="1" stopIfTrue="1" operator="equal">
      <formula>"error"</formula>
    </cfRule>
    <cfRule type="cellIs" dxfId="4" priority="2" stopIfTrue="1" operator="equal">
      <formula>"correct"</formula>
    </cfRule>
  </conditionalFormatting>
  <pageMargins left="0.75" right="0.75" top="1" bottom="1" header="0.5" footer="0.5"/>
  <pageSetup paperSize="9" orientation="portrait" horizontalDpi="4294967292" verticalDpi="429496729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0"/>
  <sheetViews>
    <sheetView topLeftCell="L4" workbookViewId="0">
      <selection activeCell="L45" sqref="L45"/>
    </sheetView>
  </sheetViews>
  <sheetFormatPr defaultColWidth="12.5703125" defaultRowHeight="15"/>
  <cols>
    <col min="1" max="1" width="2.7109375" style="6" customWidth="1"/>
    <col min="2" max="2" width="27.7109375" style="6" customWidth="1"/>
    <col min="3" max="3" width="16" style="6" customWidth="1"/>
    <col min="4" max="4" width="11.7109375" style="6" customWidth="1"/>
    <col min="5" max="5" width="13" style="6" customWidth="1"/>
    <col min="6" max="6" width="12.85546875" style="6" customWidth="1"/>
    <col min="7" max="7" width="10.28515625" style="6" customWidth="1"/>
    <col min="8" max="8" width="10.7109375" style="6" customWidth="1"/>
    <col min="9" max="9" width="11.7109375" style="6" customWidth="1"/>
    <col min="10" max="10" width="12.85546875" style="6" customWidth="1"/>
    <col min="11" max="11" width="11.140625" style="6" customWidth="1"/>
    <col min="12" max="12" width="12.5703125" style="6"/>
    <col min="13" max="13" width="13.85546875" style="6" customWidth="1"/>
    <col min="14" max="14" width="11.28515625" style="6" customWidth="1"/>
    <col min="15" max="15" width="11.5703125" style="6" customWidth="1"/>
    <col min="16" max="16" width="13" style="6" customWidth="1"/>
    <col min="17" max="26" width="9.85546875" style="6" customWidth="1"/>
    <col min="27" max="27" width="14.140625" style="6" bestFit="1" customWidth="1"/>
    <col min="28" max="28" width="3.7109375" style="6" customWidth="1"/>
    <col min="29" max="30" width="12.5703125" style="6"/>
    <col min="31" max="31" width="31.140625" style="6" customWidth="1"/>
    <col min="32" max="16384" width="12.5703125" style="6"/>
  </cols>
  <sheetData>
    <row r="1" spans="2:30">
      <c r="B1" s="5" t="s">
        <v>16</v>
      </c>
      <c r="H1" s="7"/>
    </row>
    <row r="2" spans="2:30">
      <c r="C2" s="5"/>
    </row>
    <row r="3" spans="2:30">
      <c r="B3" s="7" t="s">
        <v>17</v>
      </c>
      <c r="C3" s="8" t="str">
        <f>Summary!C14</f>
        <v>Team 5</v>
      </c>
      <c r="E3" s="9"/>
      <c r="F3" s="9"/>
      <c r="I3" s="10"/>
      <c r="J3" s="10"/>
      <c r="K3" s="10"/>
    </row>
    <row r="4" spans="2:30">
      <c r="E4" s="9"/>
      <c r="F4" s="9"/>
    </row>
    <row r="5" spans="2:30">
      <c r="B5" s="7" t="s">
        <v>18</v>
      </c>
      <c r="C5" s="11">
        <f>Summary!D14</f>
        <v>0</v>
      </c>
      <c r="E5" s="9"/>
      <c r="F5" s="9"/>
      <c r="J5" s="7"/>
      <c r="R5" s="38" t="s">
        <v>59</v>
      </c>
      <c r="W5" s="13">
        <f>Summary!C30</f>
        <v>0</v>
      </c>
    </row>
    <row r="6" spans="2:30" ht="9.75" customHeight="1">
      <c r="C6" s="7"/>
      <c r="D6" s="14"/>
      <c r="E6" s="15"/>
      <c r="I6" s="7"/>
    </row>
    <row r="7" spans="2:30">
      <c r="R7" s="12" t="s">
        <v>77</v>
      </c>
      <c r="W7" s="13">
        <f>Summary!D30</f>
        <v>0</v>
      </c>
    </row>
    <row r="8" spans="2:30" s="17" customFormat="1">
      <c r="B8" s="80" t="s">
        <v>52</v>
      </c>
      <c r="C8" s="81"/>
      <c r="E8" s="80" t="s">
        <v>56</v>
      </c>
      <c r="F8" s="82"/>
      <c r="G8" s="82"/>
      <c r="H8" s="82"/>
      <c r="I8" s="82"/>
      <c r="J8" s="82"/>
      <c r="L8" s="80" t="s">
        <v>69</v>
      </c>
      <c r="M8" s="82"/>
      <c r="N8" s="82"/>
      <c r="O8" s="82"/>
      <c r="P8" s="82"/>
      <c r="Q8" s="29"/>
      <c r="R8" s="29"/>
      <c r="S8" s="29"/>
      <c r="T8" s="29"/>
      <c r="U8" s="29"/>
      <c r="V8" s="29"/>
      <c r="W8" s="29"/>
      <c r="X8" s="29"/>
      <c r="Y8" s="29"/>
      <c r="Z8" s="29"/>
    </row>
    <row r="9" spans="2:30">
      <c r="B9" s="30" t="s">
        <v>21</v>
      </c>
      <c r="C9" s="20" t="s">
        <v>22</v>
      </c>
      <c r="D9" s="16"/>
      <c r="E9" s="75" t="s">
        <v>24</v>
      </c>
      <c r="F9" s="76" t="s">
        <v>25</v>
      </c>
      <c r="G9" s="76" t="s">
        <v>26</v>
      </c>
      <c r="H9" s="76" t="s">
        <v>27</v>
      </c>
      <c r="I9" s="76" t="s">
        <v>28</v>
      </c>
      <c r="J9" s="76" t="s">
        <v>57</v>
      </c>
      <c r="K9" s="19"/>
      <c r="L9" s="76" t="s">
        <v>24</v>
      </c>
      <c r="M9" s="76" t="s">
        <v>25</v>
      </c>
      <c r="N9" s="76" t="s">
        <v>26</v>
      </c>
      <c r="O9" s="76" t="s">
        <v>27</v>
      </c>
      <c r="P9" s="76" t="s">
        <v>28</v>
      </c>
      <c r="Q9" s="77" t="s">
        <v>61</v>
      </c>
      <c r="R9" s="78"/>
      <c r="S9" s="78"/>
      <c r="T9" s="78"/>
      <c r="U9" s="78"/>
      <c r="V9" s="78"/>
      <c r="W9" s="78"/>
      <c r="X9" s="78"/>
      <c r="Y9" s="78"/>
      <c r="Z9" s="79"/>
    </row>
    <row r="10" spans="2:30">
      <c r="B10" s="27" t="s">
        <v>23</v>
      </c>
      <c r="C10" s="32" t="e">
        <f>VLOOKUP($C$5,$B$34:$K$37,2,FALSE)/1000000</f>
        <v>#N/A</v>
      </c>
      <c r="D10" s="16"/>
      <c r="E10" s="21"/>
      <c r="F10" s="22" t="s">
        <v>30</v>
      </c>
      <c r="G10" s="22" t="s">
        <v>31</v>
      </c>
      <c r="H10" s="22" t="s">
        <v>32</v>
      </c>
      <c r="I10" s="22" t="s">
        <v>30</v>
      </c>
      <c r="J10" s="22" t="s">
        <v>22</v>
      </c>
      <c r="K10" s="17"/>
      <c r="L10" s="22"/>
      <c r="M10" s="22" t="s">
        <v>30</v>
      </c>
      <c r="N10" s="22" t="s">
        <v>31</v>
      </c>
      <c r="O10" s="22" t="s">
        <v>32</v>
      </c>
      <c r="P10" s="52" t="s">
        <v>30</v>
      </c>
      <c r="Q10" s="53" t="s">
        <v>4</v>
      </c>
      <c r="R10" s="53" t="s">
        <v>8</v>
      </c>
      <c r="S10" s="53" t="s">
        <v>7</v>
      </c>
      <c r="T10" s="53" t="s">
        <v>15</v>
      </c>
      <c r="U10" s="53" t="s">
        <v>9</v>
      </c>
      <c r="V10" s="53" t="s">
        <v>10</v>
      </c>
      <c r="W10" s="53" t="s">
        <v>14</v>
      </c>
      <c r="X10" s="53" t="s">
        <v>11</v>
      </c>
      <c r="Y10" s="53" t="s">
        <v>13</v>
      </c>
      <c r="Z10" s="53" t="s">
        <v>12</v>
      </c>
    </row>
    <row r="11" spans="2:30">
      <c r="B11" s="27" t="s">
        <v>29</v>
      </c>
      <c r="C11" s="32" t="e">
        <f>VLOOKUP($C$5,$B$34:$K$37,3,FALSE)/1000000</f>
        <v>#N/A</v>
      </c>
      <c r="D11" s="16"/>
      <c r="E11" s="23">
        <v>1</v>
      </c>
      <c r="F11" s="33">
        <v>90</v>
      </c>
      <c r="G11" s="54">
        <v>120</v>
      </c>
      <c r="H11" s="33" t="e">
        <f>VLOOKUP($C$5,$B$41:$L$44,2,FALSE)</f>
        <v>#N/A</v>
      </c>
      <c r="I11" s="56" t="e">
        <f t="shared" ref="I11:I20" si="0">(F11/10)*(H11/100)</f>
        <v>#N/A</v>
      </c>
      <c r="J11" s="55" t="e">
        <f t="shared" ref="J11:J20" si="1">G11*I11</f>
        <v>#N/A</v>
      </c>
      <c r="K11" s="17"/>
      <c r="L11" s="24">
        <v>1</v>
      </c>
      <c r="M11" s="24">
        <v>90</v>
      </c>
      <c r="N11" s="24">
        <v>130</v>
      </c>
      <c r="O11" s="24" t="e">
        <f>IF($W$7="yes",VLOOKUP($C$5,$B$57:$L$60,2,FALSE),VLOOKUP($C$5,$B$49:$L$52,2,FALSE))</f>
        <v>#N/A</v>
      </c>
      <c r="P11" s="56" t="e">
        <f t="shared" ref="P11:P20" si="2">(M11/10)*(O11/100)</f>
        <v>#N/A</v>
      </c>
      <c r="Q11" s="132" t="e">
        <f>Z11</f>
        <v>#N/A</v>
      </c>
      <c r="R11" s="60" t="e">
        <f>Z11</f>
        <v>#N/A</v>
      </c>
      <c r="S11" s="61" t="e">
        <f>Z11</f>
        <v>#N/A</v>
      </c>
      <c r="T11" s="60" t="e">
        <f>Z11</f>
        <v>#N/A</v>
      </c>
      <c r="U11" s="61" t="e">
        <f>Z11</f>
        <v>#N/A</v>
      </c>
      <c r="V11" s="60" t="e">
        <f t="shared" ref="V11:V16" si="3">Z11</f>
        <v>#N/A</v>
      </c>
      <c r="W11" s="61" t="e">
        <f t="shared" ref="W11:W17" si="4">Z11</f>
        <v>#N/A</v>
      </c>
      <c r="X11" s="60" t="e">
        <f t="shared" ref="X11:X18" si="5">Z11</f>
        <v>#N/A</v>
      </c>
      <c r="Y11" s="61" t="e">
        <f t="shared" ref="Y11:Y19" si="6">Z11</f>
        <v>#N/A</v>
      </c>
      <c r="Z11" s="62" t="e">
        <f t="shared" ref="Z11:Z20" si="7">N11*P11</f>
        <v>#N/A</v>
      </c>
      <c r="AA11" s="25"/>
      <c r="AB11" s="25"/>
      <c r="AC11" s="25"/>
      <c r="AD11" s="25"/>
    </row>
    <row r="12" spans="2:30">
      <c r="B12" s="27" t="s">
        <v>33</v>
      </c>
      <c r="C12" s="32" t="e">
        <f>VLOOKUP($C$5,$B$34:$K$37,4,FALSE)/1000000</f>
        <v>#N/A</v>
      </c>
      <c r="D12" s="16"/>
      <c r="E12" s="23">
        <v>2</v>
      </c>
      <c r="F12" s="33">
        <f t="shared" ref="F12:F20" si="8">F11</f>
        <v>90</v>
      </c>
      <c r="G12" s="54">
        <v>110</v>
      </c>
      <c r="H12" s="33" t="e">
        <f>VLOOKUP($C$5,$B$41:$L$44,3,FALSE)</f>
        <v>#N/A</v>
      </c>
      <c r="I12" s="56" t="e">
        <f t="shared" si="0"/>
        <v>#N/A</v>
      </c>
      <c r="J12" s="55" t="e">
        <f t="shared" si="1"/>
        <v>#N/A</v>
      </c>
      <c r="K12" s="17"/>
      <c r="L12" s="24">
        <v>2</v>
      </c>
      <c r="M12" s="24">
        <f t="shared" ref="M12:M18" si="9">M11</f>
        <v>90</v>
      </c>
      <c r="N12" s="24">
        <v>140</v>
      </c>
      <c r="O12" s="24" t="e">
        <f>IF($W$7="yes",VLOOKUP($C$5,$B$57:$L$60,3,FALSE),VLOOKUP($C$5,$B$49:$L$52,3,FALSE))</f>
        <v>#N/A</v>
      </c>
      <c r="P12" s="56" t="e">
        <f t="shared" si="2"/>
        <v>#N/A</v>
      </c>
      <c r="Q12" s="63" t="e">
        <f>J12</f>
        <v>#N/A</v>
      </c>
      <c r="R12" s="64" t="e">
        <f>Z12</f>
        <v>#N/A</v>
      </c>
      <c r="S12" s="65" t="e">
        <f>Z12</f>
        <v>#N/A</v>
      </c>
      <c r="T12" s="64" t="e">
        <f>Z12</f>
        <v>#N/A</v>
      </c>
      <c r="U12" s="65" t="e">
        <f>Z12</f>
        <v>#N/A</v>
      </c>
      <c r="V12" s="64" t="e">
        <f t="shared" si="3"/>
        <v>#N/A</v>
      </c>
      <c r="W12" s="65" t="e">
        <f t="shared" si="4"/>
        <v>#N/A</v>
      </c>
      <c r="X12" s="64" t="e">
        <f t="shared" si="5"/>
        <v>#N/A</v>
      </c>
      <c r="Y12" s="65" t="e">
        <f t="shared" si="6"/>
        <v>#N/A</v>
      </c>
      <c r="Z12" s="66" t="e">
        <f t="shared" si="7"/>
        <v>#N/A</v>
      </c>
      <c r="AA12" s="25"/>
      <c r="AB12" s="25"/>
      <c r="AC12" s="25"/>
      <c r="AD12" s="25"/>
    </row>
    <row r="13" spans="2:30">
      <c r="B13" s="27" t="s">
        <v>54</v>
      </c>
      <c r="C13" s="33" t="e">
        <f>VLOOKUP($C$5,$B$34:$K$37,5,FALSE)/1000000</f>
        <v>#N/A</v>
      </c>
      <c r="D13" s="18"/>
      <c r="E13" s="23">
        <v>3</v>
      </c>
      <c r="F13" s="33">
        <f t="shared" si="8"/>
        <v>90</v>
      </c>
      <c r="G13" s="54">
        <v>100</v>
      </c>
      <c r="H13" s="33" t="e">
        <f>VLOOKUP($C$5,$B$41:$L$44,4,FALSE)</f>
        <v>#N/A</v>
      </c>
      <c r="I13" s="56" t="e">
        <f t="shared" si="0"/>
        <v>#N/A</v>
      </c>
      <c r="J13" s="55" t="e">
        <f t="shared" si="1"/>
        <v>#N/A</v>
      </c>
      <c r="K13" s="17"/>
      <c r="L13" s="24">
        <v>3</v>
      </c>
      <c r="M13" s="24">
        <f t="shared" si="9"/>
        <v>90</v>
      </c>
      <c r="N13" s="24">
        <v>90</v>
      </c>
      <c r="O13" s="24" t="e">
        <f>IF($W$7="yes",VLOOKUP($C$5,$B$57:$L$60,4,FALSE),VLOOKUP($C$5,$B$49:$L$52,4,FALSE))</f>
        <v>#N/A</v>
      </c>
      <c r="P13" s="56" t="e">
        <f t="shared" si="2"/>
        <v>#N/A</v>
      </c>
      <c r="Q13" s="63" t="e">
        <f t="shared" ref="Q13:Q20" si="10">J13</f>
        <v>#N/A</v>
      </c>
      <c r="R13" s="67" t="e">
        <f t="shared" ref="R13:R20" si="11">J13</f>
        <v>#N/A</v>
      </c>
      <c r="S13" s="65" t="e">
        <f>Z13</f>
        <v>#N/A</v>
      </c>
      <c r="T13" s="64" t="e">
        <f>Z13</f>
        <v>#N/A</v>
      </c>
      <c r="U13" s="65" t="e">
        <f>Z13</f>
        <v>#N/A</v>
      </c>
      <c r="V13" s="64" t="e">
        <f t="shared" si="3"/>
        <v>#N/A</v>
      </c>
      <c r="W13" s="65" t="e">
        <f t="shared" si="4"/>
        <v>#N/A</v>
      </c>
      <c r="X13" s="64" t="e">
        <f t="shared" si="5"/>
        <v>#N/A</v>
      </c>
      <c r="Y13" s="65" t="e">
        <f t="shared" si="6"/>
        <v>#N/A</v>
      </c>
      <c r="Z13" s="66" t="e">
        <f t="shared" si="7"/>
        <v>#N/A</v>
      </c>
      <c r="AA13" s="25"/>
      <c r="AB13" s="25"/>
      <c r="AC13" s="25"/>
      <c r="AD13" s="25"/>
    </row>
    <row r="14" spans="2:30">
      <c r="B14" s="30" t="s">
        <v>34</v>
      </c>
      <c r="C14" s="35" t="s">
        <v>22</v>
      </c>
      <c r="D14" s="18"/>
      <c r="E14" s="23">
        <v>4</v>
      </c>
      <c r="F14" s="33">
        <f t="shared" si="8"/>
        <v>90</v>
      </c>
      <c r="G14" s="54">
        <v>80</v>
      </c>
      <c r="H14" s="33" t="e">
        <f>VLOOKUP($C$5,$B$41:$L$44,5,FALSE)</f>
        <v>#N/A</v>
      </c>
      <c r="I14" s="56" t="e">
        <f t="shared" si="0"/>
        <v>#N/A</v>
      </c>
      <c r="J14" s="55" t="e">
        <f t="shared" si="1"/>
        <v>#N/A</v>
      </c>
      <c r="K14" s="17"/>
      <c r="L14" s="24">
        <v>4</v>
      </c>
      <c r="M14" s="24">
        <f t="shared" si="9"/>
        <v>90</v>
      </c>
      <c r="N14" s="24">
        <v>70</v>
      </c>
      <c r="O14" s="24" t="e">
        <f>IF($W$7="yes",VLOOKUP($C$5,$B$57:$L$60,5,FALSE),VLOOKUP($C$5,$B$49:$L$52,5,FALSE))</f>
        <v>#N/A</v>
      </c>
      <c r="P14" s="56" t="e">
        <f t="shared" si="2"/>
        <v>#N/A</v>
      </c>
      <c r="Q14" s="63" t="e">
        <f t="shared" si="10"/>
        <v>#N/A</v>
      </c>
      <c r="R14" s="67" t="e">
        <f t="shared" si="11"/>
        <v>#N/A</v>
      </c>
      <c r="S14" s="68" t="e">
        <f t="shared" ref="S14:S20" si="12">J14</f>
        <v>#N/A</v>
      </c>
      <c r="T14" s="64" t="e">
        <f>Z14</f>
        <v>#N/A</v>
      </c>
      <c r="U14" s="65" t="e">
        <f>Z14</f>
        <v>#N/A</v>
      </c>
      <c r="V14" s="64" t="e">
        <f t="shared" si="3"/>
        <v>#N/A</v>
      </c>
      <c r="W14" s="65" t="e">
        <f t="shared" si="4"/>
        <v>#N/A</v>
      </c>
      <c r="X14" s="64" t="e">
        <f t="shared" si="5"/>
        <v>#N/A</v>
      </c>
      <c r="Y14" s="65" t="e">
        <f t="shared" si="6"/>
        <v>#N/A</v>
      </c>
      <c r="Z14" s="66" t="e">
        <f t="shared" si="7"/>
        <v>#N/A</v>
      </c>
      <c r="AA14" s="25"/>
      <c r="AB14" s="25"/>
      <c r="AC14" s="25"/>
      <c r="AD14" s="25"/>
    </row>
    <row r="15" spans="2:30">
      <c r="B15" s="27" t="s">
        <v>23</v>
      </c>
      <c r="C15" s="33" t="e">
        <f>VLOOKUP($C$5,$B$34:$K$37,6,FALSE)/1000000</f>
        <v>#N/A</v>
      </c>
      <c r="D15" s="18"/>
      <c r="E15" s="23">
        <v>5</v>
      </c>
      <c r="F15" s="33">
        <f t="shared" si="8"/>
        <v>90</v>
      </c>
      <c r="G15" s="54">
        <v>80</v>
      </c>
      <c r="H15" s="33" t="e">
        <f>VLOOKUP($C$5,$B$41:$L$44,6,FALSE)</f>
        <v>#N/A</v>
      </c>
      <c r="I15" s="56" t="e">
        <f t="shared" si="0"/>
        <v>#N/A</v>
      </c>
      <c r="J15" s="55" t="e">
        <f t="shared" si="1"/>
        <v>#N/A</v>
      </c>
      <c r="K15" s="17"/>
      <c r="L15" s="24">
        <v>5</v>
      </c>
      <c r="M15" s="24">
        <f t="shared" si="9"/>
        <v>90</v>
      </c>
      <c r="N15" s="24">
        <v>90</v>
      </c>
      <c r="O15" s="24" t="e">
        <f>IF($W$7="yes",VLOOKUP($C$5,$B$57:$L$60,6,FALSE),VLOOKUP($C$5,$B$49:$L$52,6,FALSE))</f>
        <v>#N/A</v>
      </c>
      <c r="P15" s="56" t="e">
        <f t="shared" si="2"/>
        <v>#N/A</v>
      </c>
      <c r="Q15" s="63" t="e">
        <f t="shared" si="10"/>
        <v>#N/A</v>
      </c>
      <c r="R15" s="67" t="e">
        <f t="shared" si="11"/>
        <v>#N/A</v>
      </c>
      <c r="S15" s="68" t="e">
        <f t="shared" si="12"/>
        <v>#N/A</v>
      </c>
      <c r="T15" s="67" t="e">
        <f t="shared" ref="T15:T20" si="13">J15</f>
        <v>#N/A</v>
      </c>
      <c r="U15" s="65" t="e">
        <f>Z15</f>
        <v>#N/A</v>
      </c>
      <c r="V15" s="64" t="e">
        <f t="shared" si="3"/>
        <v>#N/A</v>
      </c>
      <c r="W15" s="65" t="e">
        <f t="shared" si="4"/>
        <v>#N/A</v>
      </c>
      <c r="X15" s="64" t="e">
        <f t="shared" si="5"/>
        <v>#N/A</v>
      </c>
      <c r="Y15" s="65" t="e">
        <f t="shared" si="6"/>
        <v>#N/A</v>
      </c>
      <c r="Z15" s="66" t="e">
        <f t="shared" si="7"/>
        <v>#N/A</v>
      </c>
      <c r="AA15" s="25"/>
      <c r="AB15" s="25"/>
      <c r="AC15" s="25"/>
      <c r="AD15" s="25"/>
    </row>
    <row r="16" spans="2:30">
      <c r="B16" s="27" t="s">
        <v>35</v>
      </c>
      <c r="C16" s="33" t="e">
        <f>VLOOKUP($C$5,$B$34:$K$37,7,FALSE)/1000000</f>
        <v>#N/A</v>
      </c>
      <c r="D16" s="18"/>
      <c r="E16" s="23">
        <v>6</v>
      </c>
      <c r="F16" s="33">
        <f t="shared" si="8"/>
        <v>90</v>
      </c>
      <c r="G16" s="54">
        <v>50</v>
      </c>
      <c r="H16" s="33" t="e">
        <f>VLOOKUP($C$5,$B$41:$L$44,7,FALSE)</f>
        <v>#N/A</v>
      </c>
      <c r="I16" s="56" t="e">
        <f t="shared" si="0"/>
        <v>#N/A</v>
      </c>
      <c r="J16" s="55" t="e">
        <f t="shared" si="1"/>
        <v>#N/A</v>
      </c>
      <c r="K16" s="17"/>
      <c r="L16" s="24">
        <v>6</v>
      </c>
      <c r="M16" s="24">
        <f t="shared" si="9"/>
        <v>90</v>
      </c>
      <c r="N16" s="24">
        <v>80</v>
      </c>
      <c r="O16" s="24" t="e">
        <f>IF($W$7="yes",VLOOKUP($C$5,$B$57:$L$60,7,FALSE),VLOOKUP($C$5,$B$49:$L$52,7,FALSE))</f>
        <v>#N/A</v>
      </c>
      <c r="P16" s="56" t="e">
        <f t="shared" si="2"/>
        <v>#N/A</v>
      </c>
      <c r="Q16" s="63" t="e">
        <f t="shared" si="10"/>
        <v>#N/A</v>
      </c>
      <c r="R16" s="67" t="e">
        <f t="shared" si="11"/>
        <v>#N/A</v>
      </c>
      <c r="S16" s="68" t="e">
        <f t="shared" si="12"/>
        <v>#N/A</v>
      </c>
      <c r="T16" s="67" t="e">
        <f t="shared" si="13"/>
        <v>#N/A</v>
      </c>
      <c r="U16" s="68" t="e">
        <f>J16</f>
        <v>#N/A</v>
      </c>
      <c r="V16" s="64" t="e">
        <f t="shared" si="3"/>
        <v>#N/A</v>
      </c>
      <c r="W16" s="65" t="e">
        <f t="shared" si="4"/>
        <v>#N/A</v>
      </c>
      <c r="X16" s="64" t="e">
        <f t="shared" si="5"/>
        <v>#N/A</v>
      </c>
      <c r="Y16" s="65" t="e">
        <f t="shared" si="6"/>
        <v>#N/A</v>
      </c>
      <c r="Z16" s="66" t="e">
        <f t="shared" si="7"/>
        <v>#N/A</v>
      </c>
      <c r="AA16" s="25"/>
      <c r="AB16" s="25"/>
      <c r="AC16" s="25"/>
      <c r="AD16" s="25"/>
    </row>
    <row r="17" spans="1:30">
      <c r="B17" s="27" t="s">
        <v>36</v>
      </c>
      <c r="C17" s="33" t="e">
        <f>VLOOKUP($C$5,$B$34:$I$37,8,FALSE)/1000000</f>
        <v>#N/A</v>
      </c>
      <c r="D17" s="18"/>
      <c r="E17" s="23">
        <v>7</v>
      </c>
      <c r="F17" s="33">
        <f t="shared" si="8"/>
        <v>90</v>
      </c>
      <c r="G17" s="54">
        <v>30</v>
      </c>
      <c r="H17" s="33" t="e">
        <f>VLOOKUP($C$5,$B$41:$L$44,8,FALSE)</f>
        <v>#N/A</v>
      </c>
      <c r="I17" s="56" t="e">
        <f t="shared" si="0"/>
        <v>#N/A</v>
      </c>
      <c r="J17" s="55" t="e">
        <f t="shared" si="1"/>
        <v>#N/A</v>
      </c>
      <c r="K17" s="17"/>
      <c r="L17" s="24">
        <v>7</v>
      </c>
      <c r="M17" s="24">
        <f t="shared" si="9"/>
        <v>90</v>
      </c>
      <c r="N17" s="24">
        <v>50</v>
      </c>
      <c r="O17" s="24" t="e">
        <f>IF($W$7="yes",VLOOKUP($C$5,$B$57:$L$60,8,FALSE),VLOOKUP($C$5,$B$49:$L$52,8,FALSE))</f>
        <v>#N/A</v>
      </c>
      <c r="P17" s="56" t="e">
        <f t="shared" si="2"/>
        <v>#N/A</v>
      </c>
      <c r="Q17" s="63" t="e">
        <f t="shared" si="10"/>
        <v>#N/A</v>
      </c>
      <c r="R17" s="67" t="e">
        <f t="shared" si="11"/>
        <v>#N/A</v>
      </c>
      <c r="S17" s="68" t="e">
        <f t="shared" si="12"/>
        <v>#N/A</v>
      </c>
      <c r="T17" s="67" t="e">
        <f t="shared" si="13"/>
        <v>#N/A</v>
      </c>
      <c r="U17" s="68" t="e">
        <f>J17</f>
        <v>#N/A</v>
      </c>
      <c r="V17" s="67" t="e">
        <f>J17</f>
        <v>#N/A</v>
      </c>
      <c r="W17" s="65" t="e">
        <f t="shared" si="4"/>
        <v>#N/A</v>
      </c>
      <c r="X17" s="64" t="e">
        <f t="shared" si="5"/>
        <v>#N/A</v>
      </c>
      <c r="Y17" s="65" t="e">
        <f t="shared" si="6"/>
        <v>#N/A</v>
      </c>
      <c r="Z17" s="66" t="e">
        <f t="shared" si="7"/>
        <v>#N/A</v>
      </c>
      <c r="AA17" s="25"/>
      <c r="AB17" s="25"/>
      <c r="AC17" s="25"/>
      <c r="AD17" s="25"/>
    </row>
    <row r="18" spans="1:30">
      <c r="B18" s="27" t="s">
        <v>53</v>
      </c>
      <c r="C18" s="33" t="e">
        <f>VLOOKUP($C$5,$B$34:$K$37,9,FALSE)/1000000</f>
        <v>#N/A</v>
      </c>
      <c r="D18" s="18"/>
      <c r="E18" s="23">
        <v>8</v>
      </c>
      <c r="F18" s="33">
        <f t="shared" si="8"/>
        <v>90</v>
      </c>
      <c r="G18" s="54">
        <v>60</v>
      </c>
      <c r="H18" s="33" t="e">
        <f>VLOOKUP($C$5,$B$41:$L$44,9,FALSE)</f>
        <v>#N/A</v>
      </c>
      <c r="I18" s="56" t="e">
        <f t="shared" si="0"/>
        <v>#N/A</v>
      </c>
      <c r="J18" s="55" t="e">
        <f t="shared" si="1"/>
        <v>#N/A</v>
      </c>
      <c r="K18" s="17"/>
      <c r="L18" s="24">
        <v>8</v>
      </c>
      <c r="M18" s="24">
        <f t="shared" si="9"/>
        <v>90</v>
      </c>
      <c r="N18" s="24">
        <v>60</v>
      </c>
      <c r="O18" s="24" t="e">
        <f>IF($W$7="yes",VLOOKUP($C$5,$B$57:$L$60,9,FALSE),VLOOKUP($C$5,$B$49:$L$52,9,FALSE))</f>
        <v>#N/A</v>
      </c>
      <c r="P18" s="56" t="e">
        <f t="shared" si="2"/>
        <v>#N/A</v>
      </c>
      <c r="Q18" s="63" t="e">
        <f t="shared" si="10"/>
        <v>#N/A</v>
      </c>
      <c r="R18" s="67" t="e">
        <f t="shared" si="11"/>
        <v>#N/A</v>
      </c>
      <c r="S18" s="68" t="e">
        <f t="shared" si="12"/>
        <v>#N/A</v>
      </c>
      <c r="T18" s="67" t="e">
        <f t="shared" si="13"/>
        <v>#N/A</v>
      </c>
      <c r="U18" s="68" t="e">
        <f>J18</f>
        <v>#N/A</v>
      </c>
      <c r="V18" s="67" t="e">
        <f>J18</f>
        <v>#N/A</v>
      </c>
      <c r="W18" s="68" t="e">
        <f>J18</f>
        <v>#N/A</v>
      </c>
      <c r="X18" s="64" t="e">
        <f t="shared" si="5"/>
        <v>#N/A</v>
      </c>
      <c r="Y18" s="65" t="e">
        <f t="shared" si="6"/>
        <v>#N/A</v>
      </c>
      <c r="Z18" s="66" t="e">
        <f t="shared" si="7"/>
        <v>#N/A</v>
      </c>
      <c r="AA18" s="25"/>
      <c r="AB18" s="25"/>
      <c r="AC18" s="25"/>
      <c r="AD18" s="25"/>
    </row>
    <row r="19" spans="1:30">
      <c r="B19" s="30" t="s">
        <v>38</v>
      </c>
      <c r="C19" s="31" t="s">
        <v>22</v>
      </c>
      <c r="D19" s="18"/>
      <c r="E19" s="23">
        <v>9</v>
      </c>
      <c r="F19" s="33">
        <f t="shared" si="8"/>
        <v>90</v>
      </c>
      <c r="G19" s="54">
        <v>90</v>
      </c>
      <c r="H19" s="33" t="e">
        <f>VLOOKUP($C$5,$B$41:$L$44,10,FALSE)</f>
        <v>#N/A</v>
      </c>
      <c r="I19" s="56" t="e">
        <f t="shared" si="0"/>
        <v>#N/A</v>
      </c>
      <c r="J19" s="55" t="e">
        <f t="shared" si="1"/>
        <v>#N/A</v>
      </c>
      <c r="K19" s="17"/>
      <c r="L19" s="24">
        <v>9</v>
      </c>
      <c r="M19" s="24">
        <f>M18</f>
        <v>90</v>
      </c>
      <c r="N19" s="24">
        <v>80</v>
      </c>
      <c r="O19" s="24" t="e">
        <f>IF($W$7="yes",VLOOKUP($C$5,$B$57:$L$60,10,FALSE),VLOOKUP($C$5,$B$49:$L$52,10,FALSE))</f>
        <v>#N/A</v>
      </c>
      <c r="P19" s="56" t="e">
        <f t="shared" si="2"/>
        <v>#N/A</v>
      </c>
      <c r="Q19" s="63" t="e">
        <f t="shared" si="10"/>
        <v>#N/A</v>
      </c>
      <c r="R19" s="67" t="e">
        <f t="shared" si="11"/>
        <v>#N/A</v>
      </c>
      <c r="S19" s="68" t="e">
        <f t="shared" si="12"/>
        <v>#N/A</v>
      </c>
      <c r="T19" s="67" t="e">
        <f t="shared" si="13"/>
        <v>#N/A</v>
      </c>
      <c r="U19" s="68" t="e">
        <f>J19</f>
        <v>#N/A</v>
      </c>
      <c r="V19" s="67" t="e">
        <f>J19</f>
        <v>#N/A</v>
      </c>
      <c r="W19" s="68" t="e">
        <f>J19</f>
        <v>#N/A</v>
      </c>
      <c r="X19" s="67" t="e">
        <f>J19</f>
        <v>#N/A</v>
      </c>
      <c r="Y19" s="65" t="e">
        <f t="shared" si="6"/>
        <v>#N/A</v>
      </c>
      <c r="Z19" s="66" t="e">
        <f t="shared" si="7"/>
        <v>#N/A</v>
      </c>
      <c r="AA19" s="25"/>
      <c r="AB19" s="25"/>
      <c r="AC19" s="25"/>
      <c r="AD19" s="25"/>
    </row>
    <row r="20" spans="1:30">
      <c r="B20" s="27" t="s">
        <v>40</v>
      </c>
      <c r="C20" s="33" t="e">
        <f>VLOOKUP($C$5,$B$34:$K$37,10,FALSE)/1000000</f>
        <v>#N/A</v>
      </c>
      <c r="D20" s="18"/>
      <c r="E20" s="23">
        <v>10</v>
      </c>
      <c r="F20" s="33">
        <f t="shared" si="8"/>
        <v>90</v>
      </c>
      <c r="G20" s="54">
        <v>90</v>
      </c>
      <c r="H20" s="33" t="e">
        <f>VLOOKUP($C$5,$B$41:$L$44,11,FALSE)</f>
        <v>#N/A</v>
      </c>
      <c r="I20" s="56" t="e">
        <f t="shared" si="0"/>
        <v>#N/A</v>
      </c>
      <c r="J20" s="55" t="e">
        <f t="shared" si="1"/>
        <v>#N/A</v>
      </c>
      <c r="K20" s="17"/>
      <c r="L20" s="24">
        <v>10</v>
      </c>
      <c r="M20" s="24">
        <f>IF(W5="yes",95,90)</f>
        <v>90</v>
      </c>
      <c r="N20" s="24">
        <v>100</v>
      </c>
      <c r="O20" s="24" t="e">
        <f>IF($W$7="yes",VLOOKUP($C$5,$B$57:$L$60,11,FALSE),VLOOKUP($C$5,$B$49:$L$52,11,FALSE))</f>
        <v>#N/A</v>
      </c>
      <c r="P20" s="56" t="e">
        <f t="shared" si="2"/>
        <v>#N/A</v>
      </c>
      <c r="Q20" s="69" t="e">
        <f t="shared" si="10"/>
        <v>#N/A</v>
      </c>
      <c r="R20" s="70" t="e">
        <f t="shared" si="11"/>
        <v>#N/A</v>
      </c>
      <c r="S20" s="71" t="e">
        <f t="shared" si="12"/>
        <v>#N/A</v>
      </c>
      <c r="T20" s="70" t="e">
        <f t="shared" si="13"/>
        <v>#N/A</v>
      </c>
      <c r="U20" s="71" t="e">
        <f>J20</f>
        <v>#N/A</v>
      </c>
      <c r="V20" s="70" t="e">
        <f>J20</f>
        <v>#N/A</v>
      </c>
      <c r="W20" s="71" t="e">
        <f>J20</f>
        <v>#N/A</v>
      </c>
      <c r="X20" s="70" t="e">
        <f>J20</f>
        <v>#N/A</v>
      </c>
      <c r="Y20" s="71" t="e">
        <f>J20</f>
        <v>#N/A</v>
      </c>
      <c r="Z20" s="72" t="e">
        <f t="shared" si="7"/>
        <v>#N/A</v>
      </c>
      <c r="AA20" s="25"/>
      <c r="AB20" s="25"/>
      <c r="AC20" s="25"/>
      <c r="AD20" s="25"/>
    </row>
    <row r="21" spans="1:30">
      <c r="B21" s="27"/>
      <c r="C21" s="36"/>
      <c r="D21" s="18"/>
      <c r="E21" s="17"/>
      <c r="F21" s="17"/>
      <c r="G21" s="17"/>
      <c r="H21" s="17"/>
      <c r="I21" s="17"/>
      <c r="J21" s="18"/>
      <c r="K21" s="17"/>
      <c r="L21" s="27"/>
      <c r="M21" s="17"/>
      <c r="N21" s="17"/>
      <c r="O21" s="17"/>
      <c r="P21" s="17"/>
      <c r="Q21" s="26"/>
      <c r="R21" s="26"/>
      <c r="S21" s="26"/>
      <c r="T21" s="26"/>
      <c r="U21" s="26"/>
      <c r="V21" s="26"/>
      <c r="W21" s="26"/>
      <c r="X21" s="26"/>
      <c r="Y21" s="26"/>
      <c r="Z21" s="18"/>
      <c r="AA21" s="25"/>
      <c r="AB21" s="25"/>
      <c r="AC21" s="25"/>
      <c r="AD21" s="25"/>
    </row>
    <row r="22" spans="1:30" ht="15" customHeight="1">
      <c r="B22" s="37" t="s">
        <v>60</v>
      </c>
      <c r="C22" s="34" t="e">
        <f>SUM(C10:C13) + SUM(C15:C18) +(10*C20)</f>
        <v>#N/A</v>
      </c>
      <c r="D22" s="16"/>
      <c r="E22" s="17" t="s">
        <v>37</v>
      </c>
      <c r="F22" s="17"/>
      <c r="G22" s="17"/>
      <c r="H22" s="17"/>
      <c r="I22" s="17"/>
      <c r="J22" s="57" t="e">
        <f>SUM(J11:J20)</f>
        <v>#N/A</v>
      </c>
      <c r="K22" s="17"/>
      <c r="L22" s="27" t="s">
        <v>37</v>
      </c>
      <c r="M22" s="17"/>
      <c r="N22" s="17"/>
      <c r="O22" s="17"/>
      <c r="P22" s="17"/>
      <c r="Q22" s="74" t="e">
        <f t="shared" ref="Q22:Z22" si="14">SUM(Q11:Q20)</f>
        <v>#N/A</v>
      </c>
      <c r="R22" s="74" t="e">
        <f t="shared" si="14"/>
        <v>#N/A</v>
      </c>
      <c r="S22" s="74" t="e">
        <f t="shared" si="14"/>
        <v>#N/A</v>
      </c>
      <c r="T22" s="74" t="e">
        <f t="shared" si="14"/>
        <v>#N/A</v>
      </c>
      <c r="U22" s="74" t="e">
        <f t="shared" si="14"/>
        <v>#N/A</v>
      </c>
      <c r="V22" s="74" t="e">
        <f t="shared" si="14"/>
        <v>#N/A</v>
      </c>
      <c r="W22" s="74" t="e">
        <f t="shared" si="14"/>
        <v>#N/A</v>
      </c>
      <c r="X22" s="74" t="e">
        <f t="shared" si="14"/>
        <v>#N/A</v>
      </c>
      <c r="Y22" s="74" t="e">
        <f t="shared" si="14"/>
        <v>#N/A</v>
      </c>
      <c r="Z22" s="74" t="e">
        <f t="shared" si="14"/>
        <v>#N/A</v>
      </c>
      <c r="AA22" s="25"/>
      <c r="AB22" s="25"/>
      <c r="AC22" s="25"/>
      <c r="AD22" s="25"/>
    </row>
    <row r="23" spans="1:30" ht="9.75" customHeight="1">
      <c r="B23" s="17"/>
      <c r="C23" s="17"/>
      <c r="D23" s="18"/>
      <c r="E23" s="17"/>
      <c r="F23" s="17"/>
      <c r="G23" s="17"/>
      <c r="H23" s="17"/>
      <c r="I23" s="17"/>
      <c r="J23" s="58"/>
      <c r="K23" s="17"/>
      <c r="L23" s="27"/>
      <c r="M23" s="17"/>
      <c r="N23" s="17"/>
      <c r="O23" s="17"/>
      <c r="P23" s="17"/>
      <c r="Q23" s="68"/>
      <c r="R23" s="68"/>
      <c r="S23" s="68"/>
      <c r="T23" s="68"/>
      <c r="U23" s="68"/>
      <c r="V23" s="68"/>
      <c r="W23" s="68"/>
      <c r="X23" s="68"/>
      <c r="Y23" s="68"/>
      <c r="Z23" s="83"/>
      <c r="AA23" s="25"/>
      <c r="AB23" s="25"/>
      <c r="AC23" s="25"/>
      <c r="AD23" s="25"/>
    </row>
    <row r="24" spans="1:30" ht="15" customHeight="1">
      <c r="C24" s="17"/>
      <c r="D24" s="18"/>
      <c r="E24" s="17" t="s">
        <v>39</v>
      </c>
      <c r="F24" s="17"/>
      <c r="G24" s="17"/>
      <c r="H24" s="17"/>
      <c r="I24" s="17"/>
      <c r="J24" s="57" t="e">
        <f>C22</f>
        <v>#N/A</v>
      </c>
      <c r="K24" s="17"/>
      <c r="L24" s="27" t="s">
        <v>39</v>
      </c>
      <c r="M24" s="17"/>
      <c r="N24" s="17"/>
      <c r="O24" s="17"/>
      <c r="P24" s="17"/>
      <c r="Q24" s="74" t="e">
        <f>$C$22</f>
        <v>#N/A</v>
      </c>
      <c r="R24" s="74" t="e">
        <f>IF(W5="yes",Q24+50,Q24)</f>
        <v>#N/A</v>
      </c>
      <c r="S24" s="74" t="e">
        <f t="shared" ref="S24:Z24" si="15">R24</f>
        <v>#N/A</v>
      </c>
      <c r="T24" s="74" t="e">
        <f t="shared" si="15"/>
        <v>#N/A</v>
      </c>
      <c r="U24" s="74" t="e">
        <f t="shared" si="15"/>
        <v>#N/A</v>
      </c>
      <c r="V24" s="74" t="e">
        <f t="shared" si="15"/>
        <v>#N/A</v>
      </c>
      <c r="W24" s="74" t="e">
        <f t="shared" si="15"/>
        <v>#N/A</v>
      </c>
      <c r="X24" s="74" t="e">
        <f t="shared" si="15"/>
        <v>#N/A</v>
      </c>
      <c r="Y24" s="74" t="e">
        <f t="shared" si="15"/>
        <v>#N/A</v>
      </c>
      <c r="Z24" s="74" t="e">
        <f t="shared" si="15"/>
        <v>#N/A</v>
      </c>
    </row>
    <row r="25" spans="1:30" ht="9" customHeight="1">
      <c r="C25" s="17"/>
      <c r="D25" s="18"/>
      <c r="E25" s="17"/>
      <c r="F25" s="17"/>
      <c r="G25" s="17"/>
      <c r="H25" s="17"/>
      <c r="I25" s="17"/>
      <c r="J25" s="58"/>
      <c r="K25" s="17"/>
      <c r="L25" s="27"/>
      <c r="M25" s="17"/>
      <c r="N25" s="17"/>
      <c r="O25" s="17"/>
      <c r="P25" s="17"/>
      <c r="Q25" s="68"/>
      <c r="R25" s="68"/>
      <c r="S25" s="68"/>
      <c r="T25" s="68"/>
      <c r="U25" s="68"/>
      <c r="V25" s="68"/>
      <c r="W25" s="68"/>
      <c r="X25" s="68"/>
      <c r="Y25" s="68"/>
      <c r="Z25" s="83"/>
    </row>
    <row r="26" spans="1:30" ht="15" customHeight="1">
      <c r="C26" s="17"/>
      <c r="D26" s="18"/>
      <c r="E26" s="28" t="s">
        <v>41</v>
      </c>
      <c r="F26" s="29"/>
      <c r="G26" s="29"/>
      <c r="H26" s="29"/>
      <c r="I26" s="29"/>
      <c r="J26" s="57" t="e">
        <f>J22-J24</f>
        <v>#N/A</v>
      </c>
      <c r="K26" s="17"/>
      <c r="L26" s="28" t="s">
        <v>41</v>
      </c>
      <c r="M26" s="29"/>
      <c r="N26" s="29"/>
      <c r="O26" s="29"/>
      <c r="P26" s="29"/>
      <c r="Q26" s="74" t="e">
        <f t="shared" ref="Q26:Z26" si="16">Q22-Q24</f>
        <v>#N/A</v>
      </c>
      <c r="R26" s="74" t="e">
        <f t="shared" si="16"/>
        <v>#N/A</v>
      </c>
      <c r="S26" s="74" t="e">
        <f t="shared" si="16"/>
        <v>#N/A</v>
      </c>
      <c r="T26" s="74" t="e">
        <f t="shared" si="16"/>
        <v>#N/A</v>
      </c>
      <c r="U26" s="74" t="e">
        <f t="shared" si="16"/>
        <v>#N/A</v>
      </c>
      <c r="V26" s="74" t="e">
        <f t="shared" si="16"/>
        <v>#N/A</v>
      </c>
      <c r="W26" s="74" t="e">
        <f t="shared" si="16"/>
        <v>#N/A</v>
      </c>
      <c r="X26" s="74" t="e">
        <f t="shared" si="16"/>
        <v>#N/A</v>
      </c>
      <c r="Y26" s="74" t="e">
        <f t="shared" si="16"/>
        <v>#N/A</v>
      </c>
      <c r="Z26" s="74" t="e">
        <f t="shared" si="16"/>
        <v>#N/A</v>
      </c>
    </row>
    <row r="27" spans="1:30" ht="15" customHeight="1">
      <c r="C27" s="17"/>
      <c r="D27" s="17"/>
      <c r="K27" s="17"/>
      <c r="L27" s="17"/>
      <c r="M27" s="17"/>
      <c r="N27" s="17"/>
      <c r="O27" s="17"/>
      <c r="P27" s="17"/>
      <c r="Q27" s="17"/>
    </row>
    <row r="28" spans="1:30">
      <c r="D28" s="17"/>
      <c r="E28" s="17"/>
      <c r="F28" s="17"/>
      <c r="G28" s="17"/>
      <c r="H28" s="17"/>
      <c r="I28" s="17"/>
      <c r="J28" s="17"/>
      <c r="K28" s="17"/>
    </row>
    <row r="29" spans="1:30">
      <c r="L29" s="17"/>
      <c r="M29" s="17"/>
      <c r="N29" s="17"/>
      <c r="O29" s="17"/>
      <c r="P29" s="17"/>
    </row>
    <row r="30" spans="1:30">
      <c r="A30" s="84"/>
      <c r="B30" s="85" t="s">
        <v>58</v>
      </c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17"/>
      <c r="N30" s="17"/>
      <c r="O30" s="17"/>
      <c r="P30" s="17"/>
      <c r="Q30" s="17"/>
    </row>
    <row r="31" spans="1:30">
      <c r="A31" s="84"/>
      <c r="B31" s="84"/>
      <c r="C31" s="84"/>
      <c r="D31" s="84"/>
      <c r="E31" s="84"/>
      <c r="F31" s="84"/>
      <c r="G31" s="84"/>
      <c r="H31" s="84"/>
      <c r="I31" s="84"/>
      <c r="J31" s="84"/>
      <c r="K31" s="86"/>
      <c r="L31" s="84"/>
      <c r="W31" s="7"/>
      <c r="X31" s="7"/>
    </row>
    <row r="32" spans="1:30">
      <c r="A32" s="84"/>
      <c r="B32" s="87"/>
      <c r="C32" s="88" t="s">
        <v>44</v>
      </c>
      <c r="D32" s="89"/>
      <c r="E32" s="89"/>
      <c r="F32" s="89"/>
      <c r="G32" s="88" t="s">
        <v>34</v>
      </c>
      <c r="H32" s="89"/>
      <c r="I32" s="89"/>
      <c r="J32" s="89"/>
      <c r="K32" s="90"/>
      <c r="L32" s="84"/>
      <c r="U32" s="7"/>
      <c r="V32" s="7"/>
    </row>
    <row r="33" spans="1:20" ht="31.5" customHeight="1">
      <c r="A33" s="84"/>
      <c r="B33" s="91" t="s">
        <v>43</v>
      </c>
      <c r="C33" s="92" t="s">
        <v>45</v>
      </c>
      <c r="D33" s="92" t="s">
        <v>46</v>
      </c>
      <c r="E33" s="92" t="s">
        <v>47</v>
      </c>
      <c r="F33" s="92" t="s">
        <v>55</v>
      </c>
      <c r="G33" s="92" t="s">
        <v>45</v>
      </c>
      <c r="H33" s="92" t="s">
        <v>48</v>
      </c>
      <c r="I33" s="92" t="s">
        <v>49</v>
      </c>
      <c r="J33" s="92" t="s">
        <v>53</v>
      </c>
      <c r="K33" s="92" t="s">
        <v>50</v>
      </c>
      <c r="L33" s="84"/>
      <c r="R33" s="17"/>
      <c r="S33" s="17"/>
      <c r="T33" s="17"/>
    </row>
    <row r="34" spans="1:20">
      <c r="A34" s="84"/>
      <c r="B34" s="93">
        <v>1</v>
      </c>
      <c r="C34" s="94">
        <v>200000000</v>
      </c>
      <c r="D34" s="95">
        <v>150000000</v>
      </c>
      <c r="E34" s="96">
        <v>2200000000</v>
      </c>
      <c r="F34" s="95"/>
      <c r="G34" s="97"/>
      <c r="H34" s="95"/>
      <c r="I34" s="97"/>
      <c r="J34" s="131"/>
      <c r="K34" s="131">
        <v>10000000</v>
      </c>
      <c r="L34" s="84"/>
      <c r="R34" s="17"/>
      <c r="S34" s="17"/>
      <c r="T34" s="17"/>
    </row>
    <row r="35" spans="1:20">
      <c r="A35" s="84"/>
      <c r="B35" s="93">
        <v>2</v>
      </c>
      <c r="C35" s="94">
        <v>200000000</v>
      </c>
      <c r="D35" s="95">
        <v>150000000</v>
      </c>
      <c r="E35" s="97">
        <v>2200000000</v>
      </c>
      <c r="F35" s="95"/>
      <c r="G35" s="97">
        <v>50000000</v>
      </c>
      <c r="H35" s="95">
        <v>25000000</v>
      </c>
      <c r="I35" s="97">
        <v>550000000</v>
      </c>
      <c r="J35" s="95"/>
      <c r="K35" s="95">
        <v>10000000</v>
      </c>
      <c r="L35" s="84"/>
      <c r="R35" s="17"/>
      <c r="S35" s="17"/>
      <c r="T35" s="17"/>
    </row>
    <row r="36" spans="1:20">
      <c r="A36" s="84"/>
      <c r="B36" s="93">
        <v>3</v>
      </c>
      <c r="C36" s="94">
        <v>200000000</v>
      </c>
      <c r="D36" s="95">
        <v>150000000</v>
      </c>
      <c r="E36" s="97"/>
      <c r="F36" s="95">
        <v>682000000</v>
      </c>
      <c r="G36" s="97"/>
      <c r="H36" s="95"/>
      <c r="I36" s="97"/>
      <c r="J36" s="95"/>
      <c r="K36" s="95">
        <v>2000000</v>
      </c>
      <c r="L36" s="84"/>
    </row>
    <row r="37" spans="1:20">
      <c r="A37" s="84"/>
      <c r="B37" s="98">
        <v>4</v>
      </c>
      <c r="C37" s="99">
        <v>200000000</v>
      </c>
      <c r="D37" s="100">
        <v>150000000</v>
      </c>
      <c r="E37" s="101"/>
      <c r="F37" s="100">
        <v>682000000</v>
      </c>
      <c r="G37" s="101">
        <v>50000000</v>
      </c>
      <c r="H37" s="100">
        <v>25000000</v>
      </c>
      <c r="I37" s="101"/>
      <c r="J37" s="100">
        <v>682000000</v>
      </c>
      <c r="K37" s="100">
        <v>2000000</v>
      </c>
      <c r="L37" s="84"/>
    </row>
    <row r="38" spans="1:20">
      <c r="A38" s="84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</row>
    <row r="39" spans="1:20">
      <c r="A39" s="84"/>
      <c r="B39" s="102" t="s">
        <v>70</v>
      </c>
      <c r="C39" s="103"/>
      <c r="D39" s="103"/>
      <c r="E39" s="103"/>
      <c r="F39" s="103"/>
      <c r="G39" s="103"/>
      <c r="H39" s="103"/>
      <c r="I39" s="103"/>
      <c r="J39" s="103"/>
      <c r="K39" s="103"/>
      <c r="L39" s="104"/>
    </row>
    <row r="40" spans="1:20">
      <c r="A40" s="84"/>
      <c r="B40" s="91" t="s">
        <v>43</v>
      </c>
      <c r="C40" s="105" t="s">
        <v>4</v>
      </c>
      <c r="D40" s="106">
        <v>2</v>
      </c>
      <c r="E40" s="107">
        <v>3</v>
      </c>
      <c r="F40" s="106">
        <v>4</v>
      </c>
      <c r="G40" s="107">
        <v>5</v>
      </c>
      <c r="H40" s="106">
        <v>6</v>
      </c>
      <c r="I40" s="107">
        <v>7</v>
      </c>
      <c r="J40" s="106">
        <v>8</v>
      </c>
      <c r="K40" s="107">
        <v>9</v>
      </c>
      <c r="L40" s="106">
        <v>10</v>
      </c>
    </row>
    <row r="41" spans="1:20">
      <c r="A41" s="84"/>
      <c r="B41" s="93">
        <v>1</v>
      </c>
      <c r="C41" s="108">
        <v>30</v>
      </c>
      <c r="D41" s="93">
        <v>30</v>
      </c>
      <c r="E41" s="109">
        <v>30</v>
      </c>
      <c r="F41" s="93">
        <v>30</v>
      </c>
      <c r="G41" s="109">
        <v>30</v>
      </c>
      <c r="H41" s="93">
        <v>30</v>
      </c>
      <c r="I41" s="109">
        <v>30</v>
      </c>
      <c r="J41" s="93">
        <v>30</v>
      </c>
      <c r="K41" s="109">
        <v>30</v>
      </c>
      <c r="L41" s="93">
        <v>30</v>
      </c>
    </row>
    <row r="42" spans="1:20">
      <c r="A42" s="84"/>
      <c r="B42" s="93">
        <v>2</v>
      </c>
      <c r="C42" s="108">
        <v>30</v>
      </c>
      <c r="D42" s="93">
        <v>70</v>
      </c>
      <c r="E42" s="109">
        <v>70</v>
      </c>
      <c r="F42" s="93">
        <v>70</v>
      </c>
      <c r="G42" s="109">
        <v>70</v>
      </c>
      <c r="H42" s="93">
        <v>70</v>
      </c>
      <c r="I42" s="109">
        <v>70</v>
      </c>
      <c r="J42" s="93">
        <v>70</v>
      </c>
      <c r="K42" s="109">
        <v>70</v>
      </c>
      <c r="L42" s="93">
        <v>70</v>
      </c>
    </row>
    <row r="43" spans="1:20">
      <c r="A43" s="84"/>
      <c r="B43" s="93">
        <v>3</v>
      </c>
      <c r="C43" s="108">
        <v>0</v>
      </c>
      <c r="D43" s="93">
        <v>30</v>
      </c>
      <c r="E43" s="109">
        <v>30</v>
      </c>
      <c r="F43" s="93">
        <v>30</v>
      </c>
      <c r="G43" s="109">
        <v>30</v>
      </c>
      <c r="H43" s="93">
        <v>30</v>
      </c>
      <c r="I43" s="109">
        <v>30</v>
      </c>
      <c r="J43" s="93">
        <v>30</v>
      </c>
      <c r="K43" s="109">
        <v>30</v>
      </c>
      <c r="L43" s="93">
        <v>30</v>
      </c>
    </row>
    <row r="44" spans="1:20">
      <c r="A44" s="84"/>
      <c r="B44" s="98">
        <v>4</v>
      </c>
      <c r="C44" s="110">
        <v>0</v>
      </c>
      <c r="D44" s="98">
        <v>70</v>
      </c>
      <c r="E44" s="111">
        <v>70</v>
      </c>
      <c r="F44" s="98">
        <v>70</v>
      </c>
      <c r="G44" s="111">
        <v>70</v>
      </c>
      <c r="H44" s="98">
        <v>70</v>
      </c>
      <c r="I44" s="111">
        <v>70</v>
      </c>
      <c r="J44" s="98">
        <v>70</v>
      </c>
      <c r="K44" s="111">
        <v>70</v>
      </c>
      <c r="L44" s="98">
        <v>70</v>
      </c>
    </row>
    <row r="45" spans="1:20">
      <c r="A45" s="84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</row>
    <row r="46" spans="1:20">
      <c r="A46" s="84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</row>
    <row r="47" spans="1:20">
      <c r="A47" s="84"/>
      <c r="B47" s="88" t="s">
        <v>71</v>
      </c>
      <c r="C47" s="112"/>
      <c r="D47" s="112"/>
      <c r="E47" s="112"/>
      <c r="F47" s="112"/>
      <c r="G47" s="112"/>
      <c r="H47" s="112"/>
      <c r="I47" s="112"/>
      <c r="J47" s="112"/>
      <c r="K47" s="112"/>
      <c r="L47" s="113"/>
    </row>
    <row r="48" spans="1:20">
      <c r="A48" s="84"/>
      <c r="B48" s="91" t="s">
        <v>43</v>
      </c>
      <c r="C48" s="91" t="s">
        <v>4</v>
      </c>
      <c r="D48" s="106">
        <v>2</v>
      </c>
      <c r="E48" s="106">
        <v>3</v>
      </c>
      <c r="F48" s="106">
        <v>4</v>
      </c>
      <c r="G48" s="106">
        <v>5</v>
      </c>
      <c r="H48" s="106">
        <v>6</v>
      </c>
      <c r="I48" s="106">
        <v>7</v>
      </c>
      <c r="J48" s="106">
        <v>8</v>
      </c>
      <c r="K48" s="106">
        <v>9</v>
      </c>
      <c r="L48" s="106">
        <v>10</v>
      </c>
    </row>
    <row r="49" spans="1:12">
      <c r="A49" s="84"/>
      <c r="B49" s="108">
        <v>1</v>
      </c>
      <c r="C49" s="114">
        <v>30</v>
      </c>
      <c r="D49" s="109">
        <v>30</v>
      </c>
      <c r="E49" s="114">
        <v>30</v>
      </c>
      <c r="F49" s="109">
        <v>30</v>
      </c>
      <c r="G49" s="114">
        <v>30</v>
      </c>
      <c r="H49" s="109">
        <v>30</v>
      </c>
      <c r="I49" s="114">
        <v>30</v>
      </c>
      <c r="J49" s="109">
        <v>0</v>
      </c>
      <c r="K49" s="114">
        <v>30</v>
      </c>
      <c r="L49" s="115">
        <v>30</v>
      </c>
    </row>
    <row r="50" spans="1:12">
      <c r="A50" s="84"/>
      <c r="B50" s="108">
        <v>2</v>
      </c>
      <c r="C50" s="93">
        <v>30</v>
      </c>
      <c r="D50" s="109">
        <v>70</v>
      </c>
      <c r="E50" s="93">
        <v>70</v>
      </c>
      <c r="F50" s="109">
        <v>70</v>
      </c>
      <c r="G50" s="93">
        <v>70</v>
      </c>
      <c r="H50" s="109">
        <v>70</v>
      </c>
      <c r="I50" s="93">
        <v>70</v>
      </c>
      <c r="J50" s="109">
        <v>0</v>
      </c>
      <c r="K50" s="93">
        <v>70</v>
      </c>
      <c r="L50" s="115">
        <v>70</v>
      </c>
    </row>
    <row r="51" spans="1:12">
      <c r="A51" s="84"/>
      <c r="B51" s="108">
        <v>3</v>
      </c>
      <c r="C51" s="93">
        <v>0</v>
      </c>
      <c r="D51" s="109">
        <v>30</v>
      </c>
      <c r="E51" s="93">
        <v>30</v>
      </c>
      <c r="F51" s="109">
        <v>30</v>
      </c>
      <c r="G51" s="93">
        <v>30</v>
      </c>
      <c r="H51" s="109">
        <v>30</v>
      </c>
      <c r="I51" s="93">
        <v>30</v>
      </c>
      <c r="J51" s="109">
        <v>0</v>
      </c>
      <c r="K51" s="93">
        <v>30</v>
      </c>
      <c r="L51" s="115">
        <v>30</v>
      </c>
    </row>
    <row r="52" spans="1:12">
      <c r="A52" s="84"/>
      <c r="B52" s="110">
        <v>4</v>
      </c>
      <c r="C52" s="98">
        <v>0</v>
      </c>
      <c r="D52" s="111">
        <v>70</v>
      </c>
      <c r="E52" s="98">
        <v>70</v>
      </c>
      <c r="F52" s="111">
        <v>70</v>
      </c>
      <c r="G52" s="98">
        <v>70</v>
      </c>
      <c r="H52" s="98">
        <v>70</v>
      </c>
      <c r="I52" s="98">
        <v>70</v>
      </c>
      <c r="J52" s="111">
        <v>0</v>
      </c>
      <c r="K52" s="98">
        <v>70</v>
      </c>
      <c r="L52" s="90">
        <v>70</v>
      </c>
    </row>
    <row r="53" spans="1:12">
      <c r="A53" s="84"/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</row>
    <row r="54" spans="1:12">
      <c r="A54" s="84"/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</row>
    <row r="55" spans="1:12">
      <c r="A55" s="84"/>
      <c r="B55" s="88" t="s">
        <v>72</v>
      </c>
      <c r="C55" s="112"/>
      <c r="D55" s="112"/>
      <c r="E55" s="112"/>
      <c r="F55" s="112"/>
      <c r="G55" s="112"/>
      <c r="H55" s="112"/>
      <c r="I55" s="112"/>
      <c r="J55" s="112"/>
      <c r="K55" s="112"/>
      <c r="L55" s="113"/>
    </row>
    <row r="56" spans="1:12">
      <c r="A56" s="84"/>
      <c r="B56" s="91" t="s">
        <v>43</v>
      </c>
      <c r="C56" s="91" t="s">
        <v>4</v>
      </c>
      <c r="D56" s="106">
        <v>2</v>
      </c>
      <c r="E56" s="106">
        <v>3</v>
      </c>
      <c r="F56" s="190">
        <v>4</v>
      </c>
      <c r="G56" s="106">
        <v>5</v>
      </c>
      <c r="H56" s="106">
        <v>6</v>
      </c>
      <c r="I56" s="106">
        <v>7</v>
      </c>
      <c r="J56" s="106">
        <v>8</v>
      </c>
      <c r="K56" s="106">
        <v>9</v>
      </c>
      <c r="L56" s="106">
        <v>10</v>
      </c>
    </row>
    <row r="57" spans="1:12">
      <c r="A57" s="84"/>
      <c r="B57" s="108">
        <v>1</v>
      </c>
      <c r="C57" s="114">
        <v>30</v>
      </c>
      <c r="D57" s="109">
        <v>30</v>
      </c>
      <c r="E57" s="193">
        <v>30</v>
      </c>
      <c r="F57" s="190">
        <f>E57/2</f>
        <v>15</v>
      </c>
      <c r="G57" s="194">
        <v>30</v>
      </c>
      <c r="H57" s="109">
        <v>30</v>
      </c>
      <c r="I57" s="114">
        <v>30</v>
      </c>
      <c r="J57" s="109">
        <v>30</v>
      </c>
      <c r="K57" s="114">
        <v>30</v>
      </c>
      <c r="L57" s="115">
        <v>30</v>
      </c>
    </row>
    <row r="58" spans="1:12">
      <c r="A58" s="84"/>
      <c r="B58" s="108">
        <v>2</v>
      </c>
      <c r="C58" s="93">
        <v>30</v>
      </c>
      <c r="D58" s="109">
        <v>70</v>
      </c>
      <c r="E58" s="108">
        <v>70</v>
      </c>
      <c r="F58" s="191">
        <f t="shared" ref="F58:F60" si="17">E58/2</f>
        <v>35</v>
      </c>
      <c r="G58" s="115">
        <v>70</v>
      </c>
      <c r="H58" s="109">
        <v>70</v>
      </c>
      <c r="I58" s="93">
        <v>70</v>
      </c>
      <c r="J58" s="109">
        <v>70</v>
      </c>
      <c r="K58" s="93">
        <v>70</v>
      </c>
      <c r="L58" s="115">
        <v>70</v>
      </c>
    </row>
    <row r="59" spans="1:12">
      <c r="A59" s="84"/>
      <c r="B59" s="108">
        <v>3</v>
      </c>
      <c r="C59" s="93">
        <v>0</v>
      </c>
      <c r="D59" s="109">
        <v>30</v>
      </c>
      <c r="E59" s="108">
        <v>30</v>
      </c>
      <c r="F59" s="191">
        <f t="shared" si="17"/>
        <v>15</v>
      </c>
      <c r="G59" s="115">
        <v>30</v>
      </c>
      <c r="H59" s="109">
        <v>30</v>
      </c>
      <c r="I59" s="93">
        <v>30</v>
      </c>
      <c r="J59" s="109">
        <v>30</v>
      </c>
      <c r="K59" s="93">
        <v>30</v>
      </c>
      <c r="L59" s="115">
        <v>30</v>
      </c>
    </row>
    <row r="60" spans="1:12">
      <c r="A60" s="84"/>
      <c r="B60" s="110">
        <v>4</v>
      </c>
      <c r="C60" s="98">
        <v>0</v>
      </c>
      <c r="D60" s="111">
        <v>70</v>
      </c>
      <c r="E60" s="110">
        <v>70</v>
      </c>
      <c r="F60" s="192">
        <f t="shared" si="17"/>
        <v>35</v>
      </c>
      <c r="G60" s="90">
        <v>70</v>
      </c>
      <c r="H60" s="98">
        <v>70</v>
      </c>
      <c r="I60" s="98">
        <v>70</v>
      </c>
      <c r="J60" s="111">
        <v>70</v>
      </c>
      <c r="K60" s="98">
        <v>70</v>
      </c>
      <c r="L60" s="90">
        <v>70</v>
      </c>
    </row>
  </sheetData>
  <phoneticPr fontId="21" type="noConversion"/>
  <conditionalFormatting sqref="K12:K21 D26:D28 D10:D14 D18:D22">
    <cfRule type="cellIs" dxfId="3" priority="1" stopIfTrue="1" operator="equal">
      <formula>"error"</formula>
    </cfRule>
    <cfRule type="cellIs" dxfId="2" priority="2" stopIfTrue="1" operator="equal">
      <formula>"correct"</formula>
    </cfRule>
  </conditionalFormatting>
  <pageMargins left="0.75" right="0.75" top="1" bottom="1" header="0.5" footer="0.5"/>
  <pageSetup paperSize="9" orientation="portrait" horizontalDpi="4294967292" verticalDpi="429496729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0"/>
  <sheetViews>
    <sheetView topLeftCell="A25" workbookViewId="0">
      <selection activeCell="I62" sqref="I62"/>
    </sheetView>
  </sheetViews>
  <sheetFormatPr defaultColWidth="12.5703125" defaultRowHeight="15"/>
  <cols>
    <col min="1" max="1" width="2.7109375" style="6" customWidth="1"/>
    <col min="2" max="2" width="27.7109375" style="6" customWidth="1"/>
    <col min="3" max="3" width="16" style="6" customWidth="1"/>
    <col min="4" max="4" width="11.7109375" style="6" customWidth="1"/>
    <col min="5" max="5" width="13" style="6" customWidth="1"/>
    <col min="6" max="6" width="12.85546875" style="6" customWidth="1"/>
    <col min="7" max="7" width="10.28515625" style="6" customWidth="1"/>
    <col min="8" max="8" width="10.7109375" style="6" customWidth="1"/>
    <col min="9" max="9" width="11.7109375" style="6" customWidth="1"/>
    <col min="10" max="10" width="12.85546875" style="6" customWidth="1"/>
    <col min="11" max="11" width="11.140625" style="6" customWidth="1"/>
    <col min="12" max="12" width="12.5703125" style="6"/>
    <col min="13" max="13" width="13.85546875" style="6" customWidth="1"/>
    <col min="14" max="14" width="11.28515625" style="6" customWidth="1"/>
    <col min="15" max="15" width="11.5703125" style="6" customWidth="1"/>
    <col min="16" max="16" width="13" style="6" customWidth="1"/>
    <col min="17" max="26" width="9.85546875" style="6" customWidth="1"/>
    <col min="27" max="27" width="14.140625" style="6" bestFit="1" customWidth="1"/>
    <col min="28" max="28" width="3.7109375" style="6" customWidth="1"/>
    <col min="29" max="30" width="12.5703125" style="6"/>
    <col min="31" max="31" width="31.140625" style="6" customWidth="1"/>
    <col min="32" max="16384" width="12.5703125" style="6"/>
  </cols>
  <sheetData>
    <row r="1" spans="2:30">
      <c r="B1" s="5" t="s">
        <v>16</v>
      </c>
      <c r="H1" s="7"/>
    </row>
    <row r="2" spans="2:30">
      <c r="C2" s="5"/>
    </row>
    <row r="3" spans="2:30">
      <c r="B3" s="7" t="s">
        <v>17</v>
      </c>
      <c r="C3" s="8" t="str">
        <f>Summary!C16</f>
        <v>Team 6</v>
      </c>
      <c r="E3" s="9"/>
      <c r="F3" s="9"/>
      <c r="I3" s="10"/>
      <c r="J3" s="10"/>
      <c r="K3" s="10"/>
    </row>
    <row r="4" spans="2:30">
      <c r="E4" s="9"/>
      <c r="F4" s="9"/>
    </row>
    <row r="5" spans="2:30">
      <c r="B5" s="7" t="s">
        <v>18</v>
      </c>
      <c r="C5" s="11">
        <f>Summary!D16</f>
        <v>0</v>
      </c>
      <c r="E5" s="9"/>
      <c r="F5" s="9"/>
      <c r="J5" s="7"/>
      <c r="R5" s="38" t="s">
        <v>59</v>
      </c>
      <c r="W5" s="13">
        <f>Summary!C32</f>
        <v>0</v>
      </c>
    </row>
    <row r="6" spans="2:30" ht="9.75" customHeight="1">
      <c r="C6" s="7"/>
      <c r="D6" s="14"/>
      <c r="E6" s="15"/>
      <c r="I6" s="7"/>
    </row>
    <row r="7" spans="2:30">
      <c r="R7" s="12" t="s">
        <v>77</v>
      </c>
      <c r="W7" s="13">
        <f>Summary!D32</f>
        <v>0</v>
      </c>
    </row>
    <row r="8" spans="2:30" s="17" customFormat="1">
      <c r="B8" s="80" t="s">
        <v>52</v>
      </c>
      <c r="C8" s="81"/>
      <c r="E8" s="80" t="s">
        <v>56</v>
      </c>
      <c r="F8" s="82"/>
      <c r="G8" s="82"/>
      <c r="H8" s="82"/>
      <c r="I8" s="82"/>
      <c r="J8" s="82"/>
      <c r="L8" s="80" t="s">
        <v>69</v>
      </c>
      <c r="M8" s="82"/>
      <c r="N8" s="82"/>
      <c r="O8" s="82"/>
      <c r="P8" s="82"/>
      <c r="Q8" s="29"/>
      <c r="R8" s="29"/>
      <c r="S8" s="29"/>
      <c r="T8" s="29"/>
      <c r="U8" s="29"/>
      <c r="V8" s="29"/>
      <c r="W8" s="29"/>
      <c r="X8" s="29"/>
      <c r="Y8" s="29"/>
      <c r="Z8" s="29"/>
    </row>
    <row r="9" spans="2:30">
      <c r="B9" s="30" t="s">
        <v>21</v>
      </c>
      <c r="C9" s="20" t="s">
        <v>22</v>
      </c>
      <c r="D9" s="16"/>
      <c r="E9" s="75" t="s">
        <v>24</v>
      </c>
      <c r="F9" s="76" t="s">
        <v>25</v>
      </c>
      <c r="G9" s="76" t="s">
        <v>26</v>
      </c>
      <c r="H9" s="76" t="s">
        <v>27</v>
      </c>
      <c r="I9" s="76" t="s">
        <v>28</v>
      </c>
      <c r="J9" s="76" t="s">
        <v>57</v>
      </c>
      <c r="K9" s="19"/>
      <c r="L9" s="76" t="s">
        <v>24</v>
      </c>
      <c r="M9" s="76" t="s">
        <v>25</v>
      </c>
      <c r="N9" s="76" t="s">
        <v>26</v>
      </c>
      <c r="O9" s="76" t="s">
        <v>27</v>
      </c>
      <c r="P9" s="76" t="s">
        <v>28</v>
      </c>
      <c r="Q9" s="77" t="s">
        <v>61</v>
      </c>
      <c r="R9" s="78"/>
      <c r="S9" s="78"/>
      <c r="T9" s="78"/>
      <c r="U9" s="78"/>
      <c r="V9" s="78"/>
      <c r="W9" s="78"/>
      <c r="X9" s="78"/>
      <c r="Y9" s="78"/>
      <c r="Z9" s="79"/>
    </row>
    <row r="10" spans="2:30">
      <c r="B10" s="27" t="s">
        <v>23</v>
      </c>
      <c r="C10" s="32" t="e">
        <f>VLOOKUP($C$5,$B$34:$K$37,2,FALSE)/1000000</f>
        <v>#N/A</v>
      </c>
      <c r="D10" s="16"/>
      <c r="E10" s="21"/>
      <c r="F10" s="22" t="s">
        <v>30</v>
      </c>
      <c r="G10" s="22" t="s">
        <v>31</v>
      </c>
      <c r="H10" s="22" t="s">
        <v>32</v>
      </c>
      <c r="I10" s="22" t="s">
        <v>30</v>
      </c>
      <c r="J10" s="22" t="s">
        <v>22</v>
      </c>
      <c r="K10" s="17"/>
      <c r="L10" s="22"/>
      <c r="M10" s="22" t="s">
        <v>30</v>
      </c>
      <c r="N10" s="22" t="s">
        <v>31</v>
      </c>
      <c r="O10" s="22" t="s">
        <v>32</v>
      </c>
      <c r="P10" s="52" t="s">
        <v>30</v>
      </c>
      <c r="Q10" s="53" t="s">
        <v>4</v>
      </c>
      <c r="R10" s="53" t="s">
        <v>8</v>
      </c>
      <c r="S10" s="53" t="s">
        <v>7</v>
      </c>
      <c r="T10" s="53" t="s">
        <v>15</v>
      </c>
      <c r="U10" s="53" t="s">
        <v>9</v>
      </c>
      <c r="V10" s="53" t="s">
        <v>10</v>
      </c>
      <c r="W10" s="53" t="s">
        <v>14</v>
      </c>
      <c r="X10" s="53" t="s">
        <v>11</v>
      </c>
      <c r="Y10" s="53" t="s">
        <v>13</v>
      </c>
      <c r="Z10" s="53" t="s">
        <v>12</v>
      </c>
    </row>
    <row r="11" spans="2:30">
      <c r="B11" s="27" t="s">
        <v>29</v>
      </c>
      <c r="C11" s="32" t="e">
        <f>VLOOKUP($C$5,$B$34:$K$37,3,FALSE)/1000000</f>
        <v>#N/A</v>
      </c>
      <c r="D11" s="16"/>
      <c r="E11" s="23">
        <v>1</v>
      </c>
      <c r="F11" s="33">
        <v>90</v>
      </c>
      <c r="G11" s="54">
        <v>120</v>
      </c>
      <c r="H11" s="33" t="e">
        <f>VLOOKUP($C$5,$B$41:$L$44,2,FALSE)</f>
        <v>#N/A</v>
      </c>
      <c r="I11" s="56" t="e">
        <f t="shared" ref="I11:I20" si="0">(F11/10)*(H11/100)</f>
        <v>#N/A</v>
      </c>
      <c r="J11" s="55" t="e">
        <f t="shared" ref="J11:J20" si="1">G11*I11</f>
        <v>#N/A</v>
      </c>
      <c r="K11" s="17"/>
      <c r="L11" s="24">
        <v>1</v>
      </c>
      <c r="M11" s="24">
        <v>90</v>
      </c>
      <c r="N11" s="24">
        <v>130</v>
      </c>
      <c r="O11" s="24" t="e">
        <f>IF($W$7="yes",VLOOKUP($C$5,$B$57:$L$60,2,FALSE),VLOOKUP($C$5,$B$49:$L$52,2,FALSE))</f>
        <v>#N/A</v>
      </c>
      <c r="P11" s="56" t="e">
        <f t="shared" ref="P11:P20" si="2">(M11/10)*(O11/100)</f>
        <v>#N/A</v>
      </c>
      <c r="Q11" s="132" t="e">
        <f>Z11</f>
        <v>#N/A</v>
      </c>
      <c r="R11" s="60" t="e">
        <f>Z11</f>
        <v>#N/A</v>
      </c>
      <c r="S11" s="61" t="e">
        <f>Z11</f>
        <v>#N/A</v>
      </c>
      <c r="T11" s="60" t="e">
        <f>Z11</f>
        <v>#N/A</v>
      </c>
      <c r="U11" s="61" t="e">
        <f>Z11</f>
        <v>#N/A</v>
      </c>
      <c r="V11" s="60" t="e">
        <f t="shared" ref="V11:V16" si="3">Z11</f>
        <v>#N/A</v>
      </c>
      <c r="W11" s="61" t="e">
        <f t="shared" ref="W11:W17" si="4">Z11</f>
        <v>#N/A</v>
      </c>
      <c r="X11" s="60" t="e">
        <f t="shared" ref="X11:X18" si="5">Z11</f>
        <v>#N/A</v>
      </c>
      <c r="Y11" s="61" t="e">
        <f t="shared" ref="Y11:Y19" si="6">Z11</f>
        <v>#N/A</v>
      </c>
      <c r="Z11" s="62" t="e">
        <f t="shared" ref="Z11:Z20" si="7">N11*P11</f>
        <v>#N/A</v>
      </c>
      <c r="AA11" s="25"/>
      <c r="AB11" s="25"/>
      <c r="AC11" s="25"/>
      <c r="AD11" s="25"/>
    </row>
    <row r="12" spans="2:30">
      <c r="B12" s="27" t="s">
        <v>33</v>
      </c>
      <c r="C12" s="32" t="e">
        <f>VLOOKUP($C$5,$B$34:$K$37,4,FALSE)/1000000</f>
        <v>#N/A</v>
      </c>
      <c r="D12" s="16"/>
      <c r="E12" s="23">
        <v>2</v>
      </c>
      <c r="F12" s="33">
        <f t="shared" ref="F12:F20" si="8">F11</f>
        <v>90</v>
      </c>
      <c r="G12" s="54">
        <v>110</v>
      </c>
      <c r="H12" s="33" t="e">
        <f>VLOOKUP($C$5,$B$41:$L$44,3,FALSE)</f>
        <v>#N/A</v>
      </c>
      <c r="I12" s="56" t="e">
        <f t="shared" si="0"/>
        <v>#N/A</v>
      </c>
      <c r="J12" s="55" t="e">
        <f t="shared" si="1"/>
        <v>#N/A</v>
      </c>
      <c r="K12" s="17"/>
      <c r="L12" s="24">
        <v>2</v>
      </c>
      <c r="M12" s="24">
        <f t="shared" ref="M12:M19" si="9">M11</f>
        <v>90</v>
      </c>
      <c r="N12" s="24">
        <v>140</v>
      </c>
      <c r="O12" s="24" t="e">
        <f>IF($W$7="yes",VLOOKUP($C$5,$B$57:$L$60,3,FALSE),VLOOKUP($C$5,$B$49:$L$52,3,FALSE))</f>
        <v>#N/A</v>
      </c>
      <c r="P12" s="56" t="e">
        <f t="shared" si="2"/>
        <v>#N/A</v>
      </c>
      <c r="Q12" s="63" t="e">
        <f t="shared" ref="Q12:Q20" si="10">J12</f>
        <v>#N/A</v>
      </c>
      <c r="R12" s="64" t="e">
        <f>Z12</f>
        <v>#N/A</v>
      </c>
      <c r="S12" s="65" t="e">
        <f>Z12</f>
        <v>#N/A</v>
      </c>
      <c r="T12" s="64" t="e">
        <f>Z12</f>
        <v>#N/A</v>
      </c>
      <c r="U12" s="65" t="e">
        <f>Z12</f>
        <v>#N/A</v>
      </c>
      <c r="V12" s="64" t="e">
        <f t="shared" si="3"/>
        <v>#N/A</v>
      </c>
      <c r="W12" s="65" t="e">
        <f t="shared" si="4"/>
        <v>#N/A</v>
      </c>
      <c r="X12" s="64" t="e">
        <f t="shared" si="5"/>
        <v>#N/A</v>
      </c>
      <c r="Y12" s="65" t="e">
        <f t="shared" si="6"/>
        <v>#N/A</v>
      </c>
      <c r="Z12" s="66" t="e">
        <f t="shared" si="7"/>
        <v>#N/A</v>
      </c>
      <c r="AA12" s="25"/>
      <c r="AB12" s="25"/>
      <c r="AC12" s="25"/>
      <c r="AD12" s="25"/>
    </row>
    <row r="13" spans="2:30">
      <c r="B13" s="27" t="s">
        <v>54</v>
      </c>
      <c r="C13" s="33" t="e">
        <f>VLOOKUP($C$5,$B$34:$K$37,5,FALSE)/1000000</f>
        <v>#N/A</v>
      </c>
      <c r="D13" s="18"/>
      <c r="E13" s="23">
        <v>3</v>
      </c>
      <c r="F13" s="33">
        <f t="shared" si="8"/>
        <v>90</v>
      </c>
      <c r="G13" s="54">
        <v>100</v>
      </c>
      <c r="H13" s="33" t="e">
        <f>VLOOKUP($C$5,$B$41:$L$44,4,FALSE)</f>
        <v>#N/A</v>
      </c>
      <c r="I13" s="56" t="e">
        <f t="shared" si="0"/>
        <v>#N/A</v>
      </c>
      <c r="J13" s="55" t="e">
        <f t="shared" si="1"/>
        <v>#N/A</v>
      </c>
      <c r="K13" s="17"/>
      <c r="L13" s="24">
        <v>3</v>
      </c>
      <c r="M13" s="24">
        <f t="shared" si="9"/>
        <v>90</v>
      </c>
      <c r="N13" s="24">
        <v>90</v>
      </c>
      <c r="O13" s="24" t="e">
        <f>IF($W$7="yes",VLOOKUP($C$5,$B$57:$L$60,4,FALSE),VLOOKUP($C$5,$B$49:$L$52,4,FALSE))</f>
        <v>#N/A</v>
      </c>
      <c r="P13" s="56" t="e">
        <f t="shared" si="2"/>
        <v>#N/A</v>
      </c>
      <c r="Q13" s="63" t="e">
        <f t="shared" si="10"/>
        <v>#N/A</v>
      </c>
      <c r="R13" s="67" t="e">
        <f t="shared" ref="R13:R20" si="11">J13</f>
        <v>#N/A</v>
      </c>
      <c r="S13" s="65" t="e">
        <f>Z13</f>
        <v>#N/A</v>
      </c>
      <c r="T13" s="64" t="e">
        <f>Z13</f>
        <v>#N/A</v>
      </c>
      <c r="U13" s="65" t="e">
        <f>Z13</f>
        <v>#N/A</v>
      </c>
      <c r="V13" s="64" t="e">
        <f t="shared" si="3"/>
        <v>#N/A</v>
      </c>
      <c r="W13" s="65" t="e">
        <f t="shared" si="4"/>
        <v>#N/A</v>
      </c>
      <c r="X13" s="64" t="e">
        <f t="shared" si="5"/>
        <v>#N/A</v>
      </c>
      <c r="Y13" s="65" t="e">
        <f t="shared" si="6"/>
        <v>#N/A</v>
      </c>
      <c r="Z13" s="66" t="e">
        <f t="shared" si="7"/>
        <v>#N/A</v>
      </c>
      <c r="AA13" s="25"/>
      <c r="AB13" s="25"/>
      <c r="AC13" s="25"/>
      <c r="AD13" s="25"/>
    </row>
    <row r="14" spans="2:30">
      <c r="B14" s="30" t="s">
        <v>34</v>
      </c>
      <c r="C14" s="35" t="s">
        <v>22</v>
      </c>
      <c r="D14" s="18"/>
      <c r="E14" s="23">
        <v>4</v>
      </c>
      <c r="F14" s="33">
        <f t="shared" si="8"/>
        <v>90</v>
      </c>
      <c r="G14" s="54">
        <v>80</v>
      </c>
      <c r="H14" s="33" t="e">
        <f>VLOOKUP($C$5,$B$41:$L$44,5,FALSE)</f>
        <v>#N/A</v>
      </c>
      <c r="I14" s="56" t="e">
        <f t="shared" si="0"/>
        <v>#N/A</v>
      </c>
      <c r="J14" s="55" t="e">
        <f t="shared" si="1"/>
        <v>#N/A</v>
      </c>
      <c r="K14" s="17"/>
      <c r="L14" s="24">
        <v>4</v>
      </c>
      <c r="M14" s="24">
        <f t="shared" si="9"/>
        <v>90</v>
      </c>
      <c r="N14" s="24">
        <v>70</v>
      </c>
      <c r="O14" s="24" t="e">
        <f>IF($W$7="yes",VLOOKUP($C$5,$B$57:$L$60,5,FALSE),VLOOKUP($C$5,$B$49:$L$52,5,FALSE))</f>
        <v>#N/A</v>
      </c>
      <c r="P14" s="56" t="e">
        <f t="shared" si="2"/>
        <v>#N/A</v>
      </c>
      <c r="Q14" s="63" t="e">
        <f t="shared" si="10"/>
        <v>#N/A</v>
      </c>
      <c r="R14" s="67" t="e">
        <f t="shared" si="11"/>
        <v>#N/A</v>
      </c>
      <c r="S14" s="68" t="e">
        <f t="shared" ref="S14:S20" si="12">J14</f>
        <v>#N/A</v>
      </c>
      <c r="T14" s="64" t="e">
        <f>Z14</f>
        <v>#N/A</v>
      </c>
      <c r="U14" s="65" t="e">
        <f>Z14</f>
        <v>#N/A</v>
      </c>
      <c r="V14" s="64" t="e">
        <f t="shared" si="3"/>
        <v>#N/A</v>
      </c>
      <c r="W14" s="65" t="e">
        <f t="shared" si="4"/>
        <v>#N/A</v>
      </c>
      <c r="X14" s="64" t="e">
        <f t="shared" si="5"/>
        <v>#N/A</v>
      </c>
      <c r="Y14" s="65" t="e">
        <f t="shared" si="6"/>
        <v>#N/A</v>
      </c>
      <c r="Z14" s="66" t="e">
        <f t="shared" si="7"/>
        <v>#N/A</v>
      </c>
      <c r="AA14" s="25"/>
      <c r="AB14" s="25"/>
      <c r="AC14" s="25"/>
      <c r="AD14" s="25"/>
    </row>
    <row r="15" spans="2:30">
      <c r="B15" s="27" t="s">
        <v>23</v>
      </c>
      <c r="C15" s="33" t="e">
        <f>VLOOKUP($C$5,$B$34:$K$37,6,FALSE)/1000000</f>
        <v>#N/A</v>
      </c>
      <c r="D15" s="18"/>
      <c r="E15" s="23">
        <v>5</v>
      </c>
      <c r="F15" s="33">
        <f t="shared" si="8"/>
        <v>90</v>
      </c>
      <c r="G15" s="54">
        <v>80</v>
      </c>
      <c r="H15" s="33" t="e">
        <f>VLOOKUP($C$5,$B$41:$L$44,6,FALSE)</f>
        <v>#N/A</v>
      </c>
      <c r="I15" s="56" t="e">
        <f t="shared" si="0"/>
        <v>#N/A</v>
      </c>
      <c r="J15" s="55" t="e">
        <f t="shared" si="1"/>
        <v>#N/A</v>
      </c>
      <c r="K15" s="17"/>
      <c r="L15" s="24">
        <v>5</v>
      </c>
      <c r="M15" s="24">
        <f t="shared" si="9"/>
        <v>90</v>
      </c>
      <c r="N15" s="24">
        <v>90</v>
      </c>
      <c r="O15" s="24" t="e">
        <f>IF($W$7="yes",VLOOKUP($C$5,$B$57:$L$60,6,FALSE),VLOOKUP($C$5,$B$49:$L$52,6,FALSE))</f>
        <v>#N/A</v>
      </c>
      <c r="P15" s="56" t="e">
        <f t="shared" si="2"/>
        <v>#N/A</v>
      </c>
      <c r="Q15" s="63" t="e">
        <f t="shared" si="10"/>
        <v>#N/A</v>
      </c>
      <c r="R15" s="67" t="e">
        <f t="shared" si="11"/>
        <v>#N/A</v>
      </c>
      <c r="S15" s="68" t="e">
        <f t="shared" si="12"/>
        <v>#N/A</v>
      </c>
      <c r="T15" s="67" t="e">
        <f t="shared" ref="T15:T20" si="13">J15</f>
        <v>#N/A</v>
      </c>
      <c r="U15" s="65" t="e">
        <f>Z15</f>
        <v>#N/A</v>
      </c>
      <c r="V15" s="64" t="e">
        <f t="shared" si="3"/>
        <v>#N/A</v>
      </c>
      <c r="W15" s="65" t="e">
        <f t="shared" si="4"/>
        <v>#N/A</v>
      </c>
      <c r="X15" s="64" t="e">
        <f t="shared" si="5"/>
        <v>#N/A</v>
      </c>
      <c r="Y15" s="65" t="e">
        <f t="shared" si="6"/>
        <v>#N/A</v>
      </c>
      <c r="Z15" s="66" t="e">
        <f t="shared" si="7"/>
        <v>#N/A</v>
      </c>
      <c r="AA15" s="25"/>
      <c r="AB15" s="25"/>
      <c r="AC15" s="25"/>
      <c r="AD15" s="25"/>
    </row>
    <row r="16" spans="2:30">
      <c r="B16" s="27" t="s">
        <v>35</v>
      </c>
      <c r="C16" s="33" t="e">
        <f>VLOOKUP($C$5,$B$34:$K$37,7,FALSE)/1000000</f>
        <v>#N/A</v>
      </c>
      <c r="D16" s="18"/>
      <c r="E16" s="23">
        <v>6</v>
      </c>
      <c r="F16" s="33">
        <f t="shared" si="8"/>
        <v>90</v>
      </c>
      <c r="G16" s="54">
        <v>50</v>
      </c>
      <c r="H16" s="33" t="e">
        <f>VLOOKUP($C$5,$B$41:$L$44,7,FALSE)</f>
        <v>#N/A</v>
      </c>
      <c r="I16" s="56" t="e">
        <f t="shared" si="0"/>
        <v>#N/A</v>
      </c>
      <c r="J16" s="55" t="e">
        <f t="shared" si="1"/>
        <v>#N/A</v>
      </c>
      <c r="K16" s="17"/>
      <c r="L16" s="24">
        <v>6</v>
      </c>
      <c r="M16" s="24">
        <f t="shared" si="9"/>
        <v>90</v>
      </c>
      <c r="N16" s="24">
        <v>80</v>
      </c>
      <c r="O16" s="24" t="e">
        <f>IF($W$7="yes",VLOOKUP($C$5,$B$57:$L$60,7,FALSE),VLOOKUP($C$5,$B$49:$L$52,7,FALSE))</f>
        <v>#N/A</v>
      </c>
      <c r="P16" s="56" t="e">
        <f t="shared" si="2"/>
        <v>#N/A</v>
      </c>
      <c r="Q16" s="63" t="e">
        <f t="shared" si="10"/>
        <v>#N/A</v>
      </c>
      <c r="R16" s="67" t="e">
        <f t="shared" si="11"/>
        <v>#N/A</v>
      </c>
      <c r="S16" s="68" t="e">
        <f t="shared" si="12"/>
        <v>#N/A</v>
      </c>
      <c r="T16" s="67" t="e">
        <f t="shared" si="13"/>
        <v>#N/A</v>
      </c>
      <c r="U16" s="68" t="e">
        <f>J16</f>
        <v>#N/A</v>
      </c>
      <c r="V16" s="64" t="e">
        <f t="shared" si="3"/>
        <v>#N/A</v>
      </c>
      <c r="W16" s="65" t="e">
        <f t="shared" si="4"/>
        <v>#N/A</v>
      </c>
      <c r="X16" s="64" t="e">
        <f t="shared" si="5"/>
        <v>#N/A</v>
      </c>
      <c r="Y16" s="65" t="e">
        <f t="shared" si="6"/>
        <v>#N/A</v>
      </c>
      <c r="Z16" s="66" t="e">
        <f t="shared" si="7"/>
        <v>#N/A</v>
      </c>
      <c r="AA16" s="25"/>
      <c r="AB16" s="25"/>
      <c r="AC16" s="25"/>
      <c r="AD16" s="25"/>
    </row>
    <row r="17" spans="1:30">
      <c r="B17" s="27" t="s">
        <v>36</v>
      </c>
      <c r="C17" s="33" t="e">
        <f>VLOOKUP($C$5,$B$34:$I$37,8,FALSE)/1000000</f>
        <v>#N/A</v>
      </c>
      <c r="D17" s="18"/>
      <c r="E17" s="23">
        <v>7</v>
      </c>
      <c r="F17" s="33">
        <f t="shared" si="8"/>
        <v>90</v>
      </c>
      <c r="G17" s="54">
        <v>30</v>
      </c>
      <c r="H17" s="33" t="e">
        <f>VLOOKUP($C$5,$B$41:$L$44,8,FALSE)</f>
        <v>#N/A</v>
      </c>
      <c r="I17" s="56" t="e">
        <f t="shared" si="0"/>
        <v>#N/A</v>
      </c>
      <c r="J17" s="55" t="e">
        <f t="shared" si="1"/>
        <v>#N/A</v>
      </c>
      <c r="K17" s="17"/>
      <c r="L17" s="24">
        <v>7</v>
      </c>
      <c r="M17" s="24">
        <f t="shared" si="9"/>
        <v>90</v>
      </c>
      <c r="N17" s="24">
        <v>50</v>
      </c>
      <c r="O17" s="24" t="e">
        <f>IF($W$7="yes",VLOOKUP($C$5,$B$57:$L$60,8,FALSE),VLOOKUP($C$5,$B$49:$L$52,8,FALSE))</f>
        <v>#N/A</v>
      </c>
      <c r="P17" s="56" t="e">
        <f t="shared" si="2"/>
        <v>#N/A</v>
      </c>
      <c r="Q17" s="63" t="e">
        <f t="shared" si="10"/>
        <v>#N/A</v>
      </c>
      <c r="R17" s="67" t="e">
        <f t="shared" si="11"/>
        <v>#N/A</v>
      </c>
      <c r="S17" s="68" t="e">
        <f t="shared" si="12"/>
        <v>#N/A</v>
      </c>
      <c r="T17" s="67" t="e">
        <f t="shared" si="13"/>
        <v>#N/A</v>
      </c>
      <c r="U17" s="68" t="e">
        <f>J17</f>
        <v>#N/A</v>
      </c>
      <c r="V17" s="67" t="e">
        <f>J17</f>
        <v>#N/A</v>
      </c>
      <c r="W17" s="65" t="e">
        <f t="shared" si="4"/>
        <v>#N/A</v>
      </c>
      <c r="X17" s="64" t="e">
        <f t="shared" si="5"/>
        <v>#N/A</v>
      </c>
      <c r="Y17" s="65" t="e">
        <f t="shared" si="6"/>
        <v>#N/A</v>
      </c>
      <c r="Z17" s="66" t="e">
        <f t="shared" si="7"/>
        <v>#N/A</v>
      </c>
      <c r="AA17" s="25"/>
      <c r="AB17" s="25"/>
      <c r="AC17" s="25"/>
      <c r="AD17" s="25"/>
    </row>
    <row r="18" spans="1:30">
      <c r="B18" s="27" t="s">
        <v>53</v>
      </c>
      <c r="C18" s="33" t="e">
        <f>VLOOKUP($C$5,$B$34:$K$37,9,FALSE)/1000000</f>
        <v>#N/A</v>
      </c>
      <c r="D18" s="18"/>
      <c r="E18" s="23">
        <v>8</v>
      </c>
      <c r="F18" s="33">
        <f t="shared" si="8"/>
        <v>90</v>
      </c>
      <c r="G18" s="54">
        <v>60</v>
      </c>
      <c r="H18" s="33" t="e">
        <f>VLOOKUP($C$5,$B$41:$L$44,9,FALSE)</f>
        <v>#N/A</v>
      </c>
      <c r="I18" s="56" t="e">
        <f t="shared" si="0"/>
        <v>#N/A</v>
      </c>
      <c r="J18" s="55" t="e">
        <f t="shared" si="1"/>
        <v>#N/A</v>
      </c>
      <c r="K18" s="17"/>
      <c r="L18" s="24">
        <v>8</v>
      </c>
      <c r="M18" s="24">
        <f t="shared" si="9"/>
        <v>90</v>
      </c>
      <c r="N18" s="24">
        <v>60</v>
      </c>
      <c r="O18" s="24" t="e">
        <f>IF($W$7="yes",VLOOKUP($C$5,$B$57:$L$60,9,FALSE),VLOOKUP($C$5,$B$49:$L$52,9,FALSE))</f>
        <v>#N/A</v>
      </c>
      <c r="P18" s="56" t="e">
        <f t="shared" si="2"/>
        <v>#N/A</v>
      </c>
      <c r="Q18" s="63" t="e">
        <f t="shared" si="10"/>
        <v>#N/A</v>
      </c>
      <c r="R18" s="67" t="e">
        <f t="shared" si="11"/>
        <v>#N/A</v>
      </c>
      <c r="S18" s="68" t="e">
        <f t="shared" si="12"/>
        <v>#N/A</v>
      </c>
      <c r="T18" s="67" t="e">
        <f t="shared" si="13"/>
        <v>#N/A</v>
      </c>
      <c r="U18" s="68" t="e">
        <f>J18</f>
        <v>#N/A</v>
      </c>
      <c r="V18" s="67" t="e">
        <f>J18</f>
        <v>#N/A</v>
      </c>
      <c r="W18" s="68" t="e">
        <f>J18</f>
        <v>#N/A</v>
      </c>
      <c r="X18" s="64" t="e">
        <f t="shared" si="5"/>
        <v>#N/A</v>
      </c>
      <c r="Y18" s="65" t="e">
        <f t="shared" si="6"/>
        <v>#N/A</v>
      </c>
      <c r="Z18" s="66" t="e">
        <f t="shared" si="7"/>
        <v>#N/A</v>
      </c>
      <c r="AA18" s="25"/>
      <c r="AB18" s="25"/>
      <c r="AC18" s="25"/>
      <c r="AD18" s="25"/>
    </row>
    <row r="19" spans="1:30">
      <c r="B19" s="30" t="s">
        <v>38</v>
      </c>
      <c r="C19" s="31" t="s">
        <v>22</v>
      </c>
      <c r="D19" s="18"/>
      <c r="E19" s="23">
        <v>9</v>
      </c>
      <c r="F19" s="33">
        <f t="shared" si="8"/>
        <v>90</v>
      </c>
      <c r="G19" s="54">
        <v>90</v>
      </c>
      <c r="H19" s="33" t="e">
        <f>VLOOKUP($C$5,$B$41:$L$44,10,FALSE)</f>
        <v>#N/A</v>
      </c>
      <c r="I19" s="56" t="e">
        <f t="shared" si="0"/>
        <v>#N/A</v>
      </c>
      <c r="J19" s="55" t="e">
        <f t="shared" si="1"/>
        <v>#N/A</v>
      </c>
      <c r="K19" s="17"/>
      <c r="L19" s="24">
        <v>9</v>
      </c>
      <c r="M19" s="24">
        <f t="shared" si="9"/>
        <v>90</v>
      </c>
      <c r="N19" s="24">
        <v>80</v>
      </c>
      <c r="O19" s="24" t="e">
        <f>IF($W$7="yes",VLOOKUP($C$5,$B$57:$L$60,10,FALSE),VLOOKUP($C$5,$B$49:$L$52,10,FALSE))</f>
        <v>#N/A</v>
      </c>
      <c r="P19" s="56" t="e">
        <f t="shared" si="2"/>
        <v>#N/A</v>
      </c>
      <c r="Q19" s="63" t="e">
        <f t="shared" si="10"/>
        <v>#N/A</v>
      </c>
      <c r="R19" s="67" t="e">
        <f t="shared" si="11"/>
        <v>#N/A</v>
      </c>
      <c r="S19" s="68" t="e">
        <f t="shared" si="12"/>
        <v>#N/A</v>
      </c>
      <c r="T19" s="67" t="e">
        <f t="shared" si="13"/>
        <v>#N/A</v>
      </c>
      <c r="U19" s="68" t="e">
        <f>J19</f>
        <v>#N/A</v>
      </c>
      <c r="V19" s="67" t="e">
        <f>J19</f>
        <v>#N/A</v>
      </c>
      <c r="W19" s="68" t="e">
        <f>J19</f>
        <v>#N/A</v>
      </c>
      <c r="X19" s="67" t="e">
        <f>J19</f>
        <v>#N/A</v>
      </c>
      <c r="Y19" s="65" t="e">
        <f t="shared" si="6"/>
        <v>#N/A</v>
      </c>
      <c r="Z19" s="66" t="e">
        <f t="shared" si="7"/>
        <v>#N/A</v>
      </c>
      <c r="AA19" s="25"/>
      <c r="AB19" s="25"/>
      <c r="AC19" s="25"/>
      <c r="AD19" s="25"/>
    </row>
    <row r="20" spans="1:30">
      <c r="B20" s="27" t="s">
        <v>40</v>
      </c>
      <c r="C20" s="33" t="e">
        <f>VLOOKUP($C$5,$B$34:$K$37,10,FALSE)/1000000</f>
        <v>#N/A</v>
      </c>
      <c r="D20" s="18"/>
      <c r="E20" s="23">
        <v>10</v>
      </c>
      <c r="F20" s="33">
        <f t="shared" si="8"/>
        <v>90</v>
      </c>
      <c r="G20" s="54">
        <v>90</v>
      </c>
      <c r="H20" s="33" t="e">
        <f>VLOOKUP($C$5,$B$41:$L$44,11,FALSE)</f>
        <v>#N/A</v>
      </c>
      <c r="I20" s="56" t="e">
        <f t="shared" si="0"/>
        <v>#N/A</v>
      </c>
      <c r="J20" s="55" t="e">
        <f t="shared" si="1"/>
        <v>#N/A</v>
      </c>
      <c r="K20" s="17"/>
      <c r="L20" s="24">
        <v>10</v>
      </c>
      <c r="M20" s="24">
        <f>IF(W5="yes",95,90)</f>
        <v>90</v>
      </c>
      <c r="N20" s="24">
        <v>100</v>
      </c>
      <c r="O20" s="24" t="e">
        <f>IF($W$7="yes",VLOOKUP($C$5,$B$57:$L$60,11,FALSE),VLOOKUP($C$5,$B$49:$L$52,11,FALSE))</f>
        <v>#N/A</v>
      </c>
      <c r="P20" s="56" t="e">
        <f t="shared" si="2"/>
        <v>#N/A</v>
      </c>
      <c r="Q20" s="69" t="e">
        <f t="shared" si="10"/>
        <v>#N/A</v>
      </c>
      <c r="R20" s="70" t="e">
        <f t="shared" si="11"/>
        <v>#N/A</v>
      </c>
      <c r="S20" s="71" t="e">
        <f t="shared" si="12"/>
        <v>#N/A</v>
      </c>
      <c r="T20" s="70" t="e">
        <f t="shared" si="13"/>
        <v>#N/A</v>
      </c>
      <c r="U20" s="71" t="e">
        <f>J20</f>
        <v>#N/A</v>
      </c>
      <c r="V20" s="70" t="e">
        <f>J20</f>
        <v>#N/A</v>
      </c>
      <c r="W20" s="71" t="e">
        <f>J20</f>
        <v>#N/A</v>
      </c>
      <c r="X20" s="70" t="e">
        <f>J20</f>
        <v>#N/A</v>
      </c>
      <c r="Y20" s="71" t="e">
        <f>J20</f>
        <v>#N/A</v>
      </c>
      <c r="Z20" s="72" t="e">
        <f t="shared" si="7"/>
        <v>#N/A</v>
      </c>
      <c r="AA20" s="25"/>
      <c r="AB20" s="25"/>
      <c r="AC20" s="25"/>
      <c r="AD20" s="25"/>
    </row>
    <row r="21" spans="1:30">
      <c r="B21" s="27"/>
      <c r="C21" s="36"/>
      <c r="D21" s="18"/>
      <c r="E21" s="17"/>
      <c r="F21" s="17"/>
      <c r="G21" s="17"/>
      <c r="H21" s="17"/>
      <c r="I21" s="17"/>
      <c r="J21" s="18"/>
      <c r="K21" s="17"/>
      <c r="L21" s="27"/>
      <c r="M21" s="17"/>
      <c r="N21" s="17"/>
      <c r="O21" s="17"/>
      <c r="P21" s="17"/>
      <c r="Q21" s="26"/>
      <c r="R21" s="26"/>
      <c r="S21" s="26"/>
      <c r="T21" s="26"/>
      <c r="U21" s="26"/>
      <c r="V21" s="26"/>
      <c r="W21" s="26"/>
      <c r="X21" s="26"/>
      <c r="Y21" s="26"/>
      <c r="Z21" s="18"/>
      <c r="AA21" s="25"/>
      <c r="AB21" s="25"/>
      <c r="AC21" s="25"/>
      <c r="AD21" s="25"/>
    </row>
    <row r="22" spans="1:30" ht="15" customHeight="1">
      <c r="B22" s="37" t="s">
        <v>60</v>
      </c>
      <c r="C22" s="34" t="e">
        <f>SUM(C10:C13) + SUM(C15:C18) +(10*C20)</f>
        <v>#N/A</v>
      </c>
      <c r="D22" s="16"/>
      <c r="E22" s="17" t="s">
        <v>37</v>
      </c>
      <c r="F22" s="17"/>
      <c r="G22" s="17"/>
      <c r="H22" s="17"/>
      <c r="I22" s="17"/>
      <c r="J22" s="57" t="e">
        <f>SUM(J11:J20)</f>
        <v>#N/A</v>
      </c>
      <c r="K22" s="17"/>
      <c r="L22" s="27" t="s">
        <v>37</v>
      </c>
      <c r="M22" s="17"/>
      <c r="N22" s="17"/>
      <c r="O22" s="17"/>
      <c r="P22" s="17"/>
      <c r="Q22" s="74" t="e">
        <f t="shared" ref="Q22:Z22" si="14">SUM(Q11:Q20)</f>
        <v>#N/A</v>
      </c>
      <c r="R22" s="74" t="e">
        <f t="shared" si="14"/>
        <v>#N/A</v>
      </c>
      <c r="S22" s="74" t="e">
        <f t="shared" si="14"/>
        <v>#N/A</v>
      </c>
      <c r="T22" s="74" t="e">
        <f t="shared" si="14"/>
        <v>#N/A</v>
      </c>
      <c r="U22" s="74" t="e">
        <f t="shared" si="14"/>
        <v>#N/A</v>
      </c>
      <c r="V22" s="74" t="e">
        <f t="shared" si="14"/>
        <v>#N/A</v>
      </c>
      <c r="W22" s="74" t="e">
        <f t="shared" si="14"/>
        <v>#N/A</v>
      </c>
      <c r="X22" s="74" t="e">
        <f t="shared" si="14"/>
        <v>#N/A</v>
      </c>
      <c r="Y22" s="74" t="e">
        <f t="shared" si="14"/>
        <v>#N/A</v>
      </c>
      <c r="Z22" s="74" t="e">
        <f t="shared" si="14"/>
        <v>#N/A</v>
      </c>
      <c r="AA22" s="25"/>
      <c r="AB22" s="25"/>
      <c r="AC22" s="25"/>
      <c r="AD22" s="25"/>
    </row>
    <row r="23" spans="1:30" ht="9.75" customHeight="1">
      <c r="B23" s="17"/>
      <c r="C23" s="17"/>
      <c r="D23" s="18"/>
      <c r="E23" s="17"/>
      <c r="F23" s="17"/>
      <c r="G23" s="17"/>
      <c r="H23" s="17"/>
      <c r="I23" s="17"/>
      <c r="J23" s="58"/>
      <c r="K23" s="17"/>
      <c r="L23" s="27"/>
      <c r="M23" s="17"/>
      <c r="N23" s="17"/>
      <c r="O23" s="17"/>
      <c r="P23" s="17"/>
      <c r="Q23" s="68"/>
      <c r="R23" s="68"/>
      <c r="S23" s="68"/>
      <c r="T23" s="68"/>
      <c r="U23" s="68"/>
      <c r="V23" s="68"/>
      <c r="W23" s="68"/>
      <c r="X23" s="68"/>
      <c r="Y23" s="68"/>
      <c r="Z23" s="83"/>
      <c r="AA23" s="25"/>
      <c r="AB23" s="25"/>
      <c r="AC23" s="25"/>
      <c r="AD23" s="25"/>
    </row>
    <row r="24" spans="1:30" ht="15" customHeight="1">
      <c r="C24" s="17"/>
      <c r="D24" s="18"/>
      <c r="E24" s="17" t="s">
        <v>39</v>
      </c>
      <c r="F24" s="17"/>
      <c r="G24" s="17"/>
      <c r="H24" s="17"/>
      <c r="I24" s="17"/>
      <c r="J24" s="57" t="e">
        <f>C22</f>
        <v>#N/A</v>
      </c>
      <c r="K24" s="17"/>
      <c r="L24" s="27" t="s">
        <v>39</v>
      </c>
      <c r="M24" s="17"/>
      <c r="N24" s="17"/>
      <c r="O24" s="17"/>
      <c r="P24" s="17"/>
      <c r="Q24" s="74" t="e">
        <f>$C$22</f>
        <v>#N/A</v>
      </c>
      <c r="R24" s="74" t="e">
        <f>IF(W5="yes",Q24+50,Q24)</f>
        <v>#N/A</v>
      </c>
      <c r="S24" s="74" t="e">
        <f t="shared" ref="S24:Z24" si="15">R24</f>
        <v>#N/A</v>
      </c>
      <c r="T24" s="74" t="e">
        <f t="shared" si="15"/>
        <v>#N/A</v>
      </c>
      <c r="U24" s="74" t="e">
        <f t="shared" si="15"/>
        <v>#N/A</v>
      </c>
      <c r="V24" s="74" t="e">
        <f t="shared" si="15"/>
        <v>#N/A</v>
      </c>
      <c r="W24" s="74" t="e">
        <f t="shared" si="15"/>
        <v>#N/A</v>
      </c>
      <c r="X24" s="74" t="e">
        <f t="shared" si="15"/>
        <v>#N/A</v>
      </c>
      <c r="Y24" s="74" t="e">
        <f t="shared" si="15"/>
        <v>#N/A</v>
      </c>
      <c r="Z24" s="74" t="e">
        <f t="shared" si="15"/>
        <v>#N/A</v>
      </c>
    </row>
    <row r="25" spans="1:30" ht="9" customHeight="1">
      <c r="C25" s="17"/>
      <c r="D25" s="18"/>
      <c r="E25" s="17"/>
      <c r="F25" s="17"/>
      <c r="G25" s="17"/>
      <c r="H25" s="17"/>
      <c r="I25" s="17"/>
      <c r="J25" s="58"/>
      <c r="K25" s="17"/>
      <c r="L25" s="27"/>
      <c r="M25" s="17"/>
      <c r="N25" s="17"/>
      <c r="O25" s="17"/>
      <c r="P25" s="17"/>
      <c r="Q25" s="68"/>
      <c r="R25" s="68"/>
      <c r="S25" s="68"/>
      <c r="T25" s="68"/>
      <c r="U25" s="68"/>
      <c r="V25" s="68"/>
      <c r="W25" s="68"/>
      <c r="X25" s="68"/>
      <c r="Y25" s="68"/>
      <c r="Z25" s="83"/>
    </row>
    <row r="26" spans="1:30" ht="15" customHeight="1">
      <c r="C26" s="17"/>
      <c r="D26" s="18"/>
      <c r="E26" s="28" t="s">
        <v>41</v>
      </c>
      <c r="F26" s="29"/>
      <c r="G26" s="29"/>
      <c r="H26" s="29"/>
      <c r="I26" s="29"/>
      <c r="J26" s="57" t="e">
        <f>J22-J24</f>
        <v>#N/A</v>
      </c>
      <c r="K26" s="17"/>
      <c r="L26" s="28" t="s">
        <v>41</v>
      </c>
      <c r="M26" s="29"/>
      <c r="N26" s="29"/>
      <c r="O26" s="29"/>
      <c r="P26" s="29"/>
      <c r="Q26" s="74" t="e">
        <f t="shared" ref="Q26:Z26" si="16">Q22-Q24</f>
        <v>#N/A</v>
      </c>
      <c r="R26" s="74" t="e">
        <f t="shared" si="16"/>
        <v>#N/A</v>
      </c>
      <c r="S26" s="74" t="e">
        <f t="shared" si="16"/>
        <v>#N/A</v>
      </c>
      <c r="T26" s="74" t="e">
        <f t="shared" si="16"/>
        <v>#N/A</v>
      </c>
      <c r="U26" s="74" t="e">
        <f t="shared" si="16"/>
        <v>#N/A</v>
      </c>
      <c r="V26" s="74" t="e">
        <f t="shared" si="16"/>
        <v>#N/A</v>
      </c>
      <c r="W26" s="74" t="e">
        <f t="shared" si="16"/>
        <v>#N/A</v>
      </c>
      <c r="X26" s="74" t="e">
        <f t="shared" si="16"/>
        <v>#N/A</v>
      </c>
      <c r="Y26" s="74" t="e">
        <f t="shared" si="16"/>
        <v>#N/A</v>
      </c>
      <c r="Z26" s="74" t="e">
        <f t="shared" si="16"/>
        <v>#N/A</v>
      </c>
    </row>
    <row r="27" spans="1:30" ht="15" customHeight="1">
      <c r="C27" s="17"/>
      <c r="D27" s="17"/>
      <c r="K27" s="17"/>
      <c r="L27" s="17"/>
      <c r="M27" s="17"/>
      <c r="N27" s="17"/>
      <c r="O27" s="17"/>
      <c r="P27" s="17"/>
      <c r="Q27" s="17"/>
    </row>
    <row r="28" spans="1:30">
      <c r="D28" s="17"/>
      <c r="E28" s="17"/>
      <c r="F28" s="17"/>
      <c r="G28" s="17"/>
      <c r="H28" s="17"/>
      <c r="I28" s="17"/>
      <c r="J28" s="17"/>
      <c r="K28" s="17"/>
    </row>
    <row r="29" spans="1:30">
      <c r="L29" s="17"/>
      <c r="M29" s="17"/>
      <c r="N29" s="17"/>
      <c r="O29" s="17"/>
      <c r="P29" s="17"/>
    </row>
    <row r="30" spans="1:30">
      <c r="A30" s="84"/>
      <c r="B30" s="85" t="s">
        <v>58</v>
      </c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17"/>
      <c r="N30" s="17"/>
      <c r="O30" s="17"/>
      <c r="P30" s="17"/>
      <c r="Q30" s="17"/>
    </row>
    <row r="31" spans="1:30">
      <c r="A31" s="84"/>
      <c r="B31" s="84"/>
      <c r="C31" s="84"/>
      <c r="D31" s="84"/>
      <c r="E31" s="84"/>
      <c r="F31" s="84"/>
      <c r="G31" s="84"/>
      <c r="H31" s="84"/>
      <c r="I31" s="84"/>
      <c r="J31" s="84"/>
      <c r="K31" s="86"/>
      <c r="L31" s="84"/>
      <c r="W31" s="7"/>
      <c r="X31" s="7"/>
    </row>
    <row r="32" spans="1:30">
      <c r="A32" s="84"/>
      <c r="B32" s="87"/>
      <c r="C32" s="88" t="s">
        <v>44</v>
      </c>
      <c r="D32" s="89"/>
      <c r="E32" s="89"/>
      <c r="F32" s="89"/>
      <c r="G32" s="88" t="s">
        <v>34</v>
      </c>
      <c r="H32" s="89"/>
      <c r="I32" s="89"/>
      <c r="J32" s="89"/>
      <c r="K32" s="90"/>
      <c r="L32" s="84"/>
      <c r="U32" s="7"/>
      <c r="V32" s="7"/>
    </row>
    <row r="33" spans="1:20" ht="31.5" customHeight="1">
      <c r="A33" s="84"/>
      <c r="B33" s="91" t="s">
        <v>43</v>
      </c>
      <c r="C33" s="92" t="s">
        <v>45</v>
      </c>
      <c r="D33" s="92" t="s">
        <v>46</v>
      </c>
      <c r="E33" s="92" t="s">
        <v>47</v>
      </c>
      <c r="F33" s="92" t="s">
        <v>55</v>
      </c>
      <c r="G33" s="92" t="s">
        <v>45</v>
      </c>
      <c r="H33" s="92" t="s">
        <v>48</v>
      </c>
      <c r="I33" s="92" t="s">
        <v>49</v>
      </c>
      <c r="J33" s="92" t="s">
        <v>53</v>
      </c>
      <c r="K33" s="92" t="s">
        <v>50</v>
      </c>
      <c r="L33" s="84"/>
      <c r="R33" s="17"/>
      <c r="S33" s="17"/>
      <c r="T33" s="17"/>
    </row>
    <row r="34" spans="1:20">
      <c r="A34" s="84"/>
      <c r="B34" s="93">
        <v>1</v>
      </c>
      <c r="C34" s="94">
        <v>200000000</v>
      </c>
      <c r="D34" s="95">
        <v>150000000</v>
      </c>
      <c r="E34" s="96">
        <v>2200000000</v>
      </c>
      <c r="F34" s="95"/>
      <c r="G34" s="97"/>
      <c r="H34" s="95"/>
      <c r="I34" s="97"/>
      <c r="J34" s="131"/>
      <c r="K34" s="131">
        <v>10000000</v>
      </c>
      <c r="L34" s="84"/>
      <c r="R34" s="17"/>
      <c r="S34" s="17"/>
      <c r="T34" s="17"/>
    </row>
    <row r="35" spans="1:20">
      <c r="A35" s="84"/>
      <c r="B35" s="93">
        <v>2</v>
      </c>
      <c r="C35" s="94">
        <v>200000000</v>
      </c>
      <c r="D35" s="95">
        <v>150000000</v>
      </c>
      <c r="E35" s="97">
        <v>2200000000</v>
      </c>
      <c r="F35" s="95"/>
      <c r="G35" s="97">
        <v>50000000</v>
      </c>
      <c r="H35" s="95">
        <v>25000000</v>
      </c>
      <c r="I35" s="97">
        <v>550000000</v>
      </c>
      <c r="J35" s="95"/>
      <c r="K35" s="95">
        <v>10000000</v>
      </c>
      <c r="L35" s="84"/>
      <c r="R35" s="17"/>
      <c r="S35" s="17"/>
      <c r="T35" s="17"/>
    </row>
    <row r="36" spans="1:20">
      <c r="A36" s="84"/>
      <c r="B36" s="93">
        <v>3</v>
      </c>
      <c r="C36" s="94">
        <v>200000000</v>
      </c>
      <c r="D36" s="95">
        <v>150000000</v>
      </c>
      <c r="E36" s="97"/>
      <c r="F36" s="95">
        <v>682000000</v>
      </c>
      <c r="G36" s="97"/>
      <c r="H36" s="95"/>
      <c r="I36" s="97"/>
      <c r="J36" s="95"/>
      <c r="K36" s="95">
        <v>2000000</v>
      </c>
      <c r="L36" s="84"/>
    </row>
    <row r="37" spans="1:20">
      <c r="A37" s="84"/>
      <c r="B37" s="98">
        <v>4</v>
      </c>
      <c r="C37" s="99">
        <v>200000000</v>
      </c>
      <c r="D37" s="100">
        <v>150000000</v>
      </c>
      <c r="E37" s="101"/>
      <c r="F37" s="100">
        <v>682000000</v>
      </c>
      <c r="G37" s="101">
        <v>50000000</v>
      </c>
      <c r="H37" s="100">
        <v>25000000</v>
      </c>
      <c r="I37" s="101"/>
      <c r="J37" s="100">
        <v>682000000</v>
      </c>
      <c r="K37" s="100">
        <v>2000000</v>
      </c>
      <c r="L37" s="84"/>
    </row>
    <row r="38" spans="1:20">
      <c r="A38" s="84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</row>
    <row r="39" spans="1:20">
      <c r="A39" s="84"/>
      <c r="B39" s="102" t="s">
        <v>70</v>
      </c>
      <c r="C39" s="103"/>
      <c r="D39" s="103"/>
      <c r="E39" s="103"/>
      <c r="F39" s="103"/>
      <c r="G39" s="103"/>
      <c r="H39" s="103"/>
      <c r="I39" s="103"/>
      <c r="J39" s="103"/>
      <c r="K39" s="103"/>
      <c r="L39" s="104"/>
    </row>
    <row r="40" spans="1:20">
      <c r="A40" s="84"/>
      <c r="B40" s="91" t="s">
        <v>43</v>
      </c>
      <c r="C40" s="105" t="s">
        <v>4</v>
      </c>
      <c r="D40" s="106">
        <v>2</v>
      </c>
      <c r="E40" s="107">
        <v>3</v>
      </c>
      <c r="F40" s="106">
        <v>4</v>
      </c>
      <c r="G40" s="107">
        <v>5</v>
      </c>
      <c r="H40" s="106">
        <v>6</v>
      </c>
      <c r="I40" s="107">
        <v>7</v>
      </c>
      <c r="J40" s="106">
        <v>8</v>
      </c>
      <c r="K40" s="107">
        <v>9</v>
      </c>
      <c r="L40" s="106">
        <v>10</v>
      </c>
    </row>
    <row r="41" spans="1:20">
      <c r="A41" s="84"/>
      <c r="B41" s="93">
        <v>1</v>
      </c>
      <c r="C41" s="108">
        <v>30</v>
      </c>
      <c r="D41" s="93">
        <v>30</v>
      </c>
      <c r="E41" s="109">
        <v>30</v>
      </c>
      <c r="F41" s="93">
        <v>30</v>
      </c>
      <c r="G41" s="109">
        <v>30</v>
      </c>
      <c r="H41" s="93">
        <v>30</v>
      </c>
      <c r="I41" s="109">
        <v>30</v>
      </c>
      <c r="J41" s="93">
        <v>30</v>
      </c>
      <c r="K41" s="109">
        <v>30</v>
      </c>
      <c r="L41" s="93">
        <v>30</v>
      </c>
    </row>
    <row r="42" spans="1:20">
      <c r="A42" s="84"/>
      <c r="B42" s="93">
        <v>2</v>
      </c>
      <c r="C42" s="108">
        <v>30</v>
      </c>
      <c r="D42" s="93">
        <v>70</v>
      </c>
      <c r="E42" s="109">
        <v>70</v>
      </c>
      <c r="F42" s="93">
        <v>70</v>
      </c>
      <c r="G42" s="109">
        <v>70</v>
      </c>
      <c r="H42" s="93">
        <v>70</v>
      </c>
      <c r="I42" s="109">
        <v>70</v>
      </c>
      <c r="J42" s="93">
        <v>70</v>
      </c>
      <c r="K42" s="109">
        <v>70</v>
      </c>
      <c r="L42" s="93">
        <v>70</v>
      </c>
    </row>
    <row r="43" spans="1:20">
      <c r="A43" s="84"/>
      <c r="B43" s="93">
        <v>3</v>
      </c>
      <c r="C43" s="108">
        <v>0</v>
      </c>
      <c r="D43" s="93">
        <v>30</v>
      </c>
      <c r="E43" s="109">
        <v>30</v>
      </c>
      <c r="F43" s="93">
        <v>30</v>
      </c>
      <c r="G43" s="109">
        <v>30</v>
      </c>
      <c r="H43" s="93">
        <v>30</v>
      </c>
      <c r="I43" s="109">
        <v>30</v>
      </c>
      <c r="J43" s="93">
        <v>30</v>
      </c>
      <c r="K43" s="109">
        <v>30</v>
      </c>
      <c r="L43" s="93">
        <v>30</v>
      </c>
    </row>
    <row r="44" spans="1:20">
      <c r="A44" s="84"/>
      <c r="B44" s="98">
        <v>4</v>
      </c>
      <c r="C44" s="110">
        <v>0</v>
      </c>
      <c r="D44" s="98">
        <v>70</v>
      </c>
      <c r="E44" s="111">
        <v>70</v>
      </c>
      <c r="F44" s="98">
        <v>70</v>
      </c>
      <c r="G44" s="111">
        <v>70</v>
      </c>
      <c r="H44" s="98">
        <v>70</v>
      </c>
      <c r="I44" s="111">
        <v>70</v>
      </c>
      <c r="J44" s="98">
        <v>70</v>
      </c>
      <c r="K44" s="111">
        <v>70</v>
      </c>
      <c r="L44" s="98">
        <v>70</v>
      </c>
    </row>
    <row r="45" spans="1:20">
      <c r="A45" s="84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</row>
    <row r="46" spans="1:20">
      <c r="A46" s="84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</row>
    <row r="47" spans="1:20">
      <c r="A47" s="84"/>
      <c r="B47" s="88" t="s">
        <v>71</v>
      </c>
      <c r="C47" s="112"/>
      <c r="D47" s="112"/>
      <c r="E47" s="112"/>
      <c r="F47" s="112"/>
      <c r="G47" s="112"/>
      <c r="H47" s="112"/>
      <c r="I47" s="112"/>
      <c r="J47" s="112"/>
      <c r="K47" s="112"/>
      <c r="L47" s="113"/>
    </row>
    <row r="48" spans="1:20">
      <c r="A48" s="84"/>
      <c r="B48" s="91" t="s">
        <v>43</v>
      </c>
      <c r="C48" s="91" t="s">
        <v>4</v>
      </c>
      <c r="D48" s="106">
        <v>2</v>
      </c>
      <c r="E48" s="106">
        <v>3</v>
      </c>
      <c r="F48" s="106">
        <v>4</v>
      </c>
      <c r="G48" s="106">
        <v>5</v>
      </c>
      <c r="H48" s="106">
        <v>6</v>
      </c>
      <c r="I48" s="106">
        <v>7</v>
      </c>
      <c r="J48" s="106">
        <v>8</v>
      </c>
      <c r="K48" s="106">
        <v>9</v>
      </c>
      <c r="L48" s="106">
        <v>10</v>
      </c>
    </row>
    <row r="49" spans="1:12">
      <c r="A49" s="84"/>
      <c r="B49" s="108">
        <v>1</v>
      </c>
      <c r="C49" s="114">
        <v>30</v>
      </c>
      <c r="D49" s="109">
        <v>30</v>
      </c>
      <c r="E49" s="114">
        <v>30</v>
      </c>
      <c r="F49" s="109">
        <v>30</v>
      </c>
      <c r="G49" s="114">
        <v>30</v>
      </c>
      <c r="H49" s="109">
        <v>30</v>
      </c>
      <c r="I49" s="114">
        <v>30</v>
      </c>
      <c r="J49" s="109">
        <v>0</v>
      </c>
      <c r="K49" s="114">
        <v>30</v>
      </c>
      <c r="L49" s="115">
        <v>30</v>
      </c>
    </row>
    <row r="50" spans="1:12">
      <c r="A50" s="84"/>
      <c r="B50" s="108">
        <v>2</v>
      </c>
      <c r="C50" s="93">
        <v>30</v>
      </c>
      <c r="D50" s="109">
        <v>70</v>
      </c>
      <c r="E50" s="93">
        <v>70</v>
      </c>
      <c r="F50" s="109">
        <v>70</v>
      </c>
      <c r="G50" s="93">
        <v>70</v>
      </c>
      <c r="H50" s="109">
        <v>70</v>
      </c>
      <c r="I50" s="93">
        <v>70</v>
      </c>
      <c r="J50" s="109">
        <v>0</v>
      </c>
      <c r="K50" s="93">
        <v>70</v>
      </c>
      <c r="L50" s="115">
        <v>70</v>
      </c>
    </row>
    <row r="51" spans="1:12">
      <c r="A51" s="84"/>
      <c r="B51" s="108">
        <v>3</v>
      </c>
      <c r="C51" s="93">
        <v>0</v>
      </c>
      <c r="D51" s="109">
        <v>30</v>
      </c>
      <c r="E51" s="93">
        <v>30</v>
      </c>
      <c r="F51" s="109">
        <v>30</v>
      </c>
      <c r="G51" s="93">
        <v>30</v>
      </c>
      <c r="H51" s="109">
        <v>30</v>
      </c>
      <c r="I51" s="93">
        <v>30</v>
      </c>
      <c r="J51" s="109">
        <v>0</v>
      </c>
      <c r="K51" s="93">
        <v>30</v>
      </c>
      <c r="L51" s="115">
        <v>30</v>
      </c>
    </row>
    <row r="52" spans="1:12">
      <c r="A52" s="84"/>
      <c r="B52" s="110">
        <v>4</v>
      </c>
      <c r="C52" s="98">
        <v>0</v>
      </c>
      <c r="D52" s="111">
        <v>70</v>
      </c>
      <c r="E52" s="98">
        <v>70</v>
      </c>
      <c r="F52" s="111">
        <v>70</v>
      </c>
      <c r="G52" s="98">
        <v>70</v>
      </c>
      <c r="H52" s="98">
        <v>70</v>
      </c>
      <c r="I52" s="98">
        <v>70</v>
      </c>
      <c r="J52" s="111">
        <v>0</v>
      </c>
      <c r="K52" s="98">
        <v>70</v>
      </c>
      <c r="L52" s="90">
        <v>70</v>
      </c>
    </row>
    <row r="53" spans="1:12">
      <c r="A53" s="84"/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</row>
    <row r="54" spans="1:12">
      <c r="A54" s="84"/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</row>
    <row r="55" spans="1:12">
      <c r="A55" s="84"/>
      <c r="B55" s="88" t="s">
        <v>72</v>
      </c>
      <c r="C55" s="112"/>
      <c r="D55" s="112"/>
      <c r="E55" s="112"/>
      <c r="F55" s="112"/>
      <c r="G55" s="112"/>
      <c r="H55" s="112"/>
      <c r="I55" s="112"/>
      <c r="J55" s="112"/>
      <c r="K55" s="112"/>
      <c r="L55" s="113"/>
    </row>
    <row r="56" spans="1:12">
      <c r="A56" s="84"/>
      <c r="B56" s="91" t="s">
        <v>43</v>
      </c>
      <c r="C56" s="91" t="s">
        <v>4</v>
      </c>
      <c r="D56" s="106">
        <v>2</v>
      </c>
      <c r="E56" s="106">
        <v>3</v>
      </c>
      <c r="F56" s="106">
        <v>4</v>
      </c>
      <c r="G56" s="106">
        <v>5</v>
      </c>
      <c r="H56" s="106">
        <v>6</v>
      </c>
      <c r="I56" s="106">
        <v>7</v>
      </c>
      <c r="J56" s="106">
        <v>8</v>
      </c>
      <c r="K56" s="106">
        <v>9</v>
      </c>
      <c r="L56" s="106">
        <v>10</v>
      </c>
    </row>
    <row r="57" spans="1:12">
      <c r="A57" s="84"/>
      <c r="B57" s="108">
        <v>1</v>
      </c>
      <c r="C57" s="114">
        <v>30</v>
      </c>
      <c r="D57" s="109">
        <v>30</v>
      </c>
      <c r="E57" s="114">
        <v>30</v>
      </c>
      <c r="F57" s="190">
        <f>E57/2</f>
        <v>15</v>
      </c>
      <c r="G57" s="114">
        <v>30</v>
      </c>
      <c r="H57" s="109">
        <v>30</v>
      </c>
      <c r="I57" s="114">
        <v>30</v>
      </c>
      <c r="J57" s="109">
        <v>30</v>
      </c>
      <c r="K57" s="114">
        <v>30</v>
      </c>
      <c r="L57" s="115">
        <v>30</v>
      </c>
    </row>
    <row r="58" spans="1:12">
      <c r="A58" s="84"/>
      <c r="B58" s="108">
        <v>2</v>
      </c>
      <c r="C58" s="93">
        <v>30</v>
      </c>
      <c r="D58" s="109">
        <v>70</v>
      </c>
      <c r="E58" s="93">
        <v>70</v>
      </c>
      <c r="F58" s="191">
        <f t="shared" ref="F58:F60" si="17">E58/2</f>
        <v>35</v>
      </c>
      <c r="G58" s="93">
        <v>70</v>
      </c>
      <c r="H58" s="109">
        <v>70</v>
      </c>
      <c r="I58" s="93">
        <v>70</v>
      </c>
      <c r="J58" s="109">
        <v>70</v>
      </c>
      <c r="K58" s="93">
        <v>70</v>
      </c>
      <c r="L58" s="115">
        <v>70</v>
      </c>
    </row>
    <row r="59" spans="1:12">
      <c r="A59" s="84"/>
      <c r="B59" s="108">
        <v>3</v>
      </c>
      <c r="C59" s="93">
        <v>0</v>
      </c>
      <c r="D59" s="109">
        <v>30</v>
      </c>
      <c r="E59" s="93">
        <v>30</v>
      </c>
      <c r="F59" s="191">
        <f t="shared" si="17"/>
        <v>15</v>
      </c>
      <c r="G59" s="93">
        <v>30</v>
      </c>
      <c r="H59" s="109">
        <v>30</v>
      </c>
      <c r="I59" s="93">
        <v>30</v>
      </c>
      <c r="J59" s="109">
        <v>30</v>
      </c>
      <c r="K59" s="93">
        <v>30</v>
      </c>
      <c r="L59" s="115">
        <v>30</v>
      </c>
    </row>
    <row r="60" spans="1:12">
      <c r="A60" s="84"/>
      <c r="B60" s="110">
        <v>4</v>
      </c>
      <c r="C60" s="98">
        <v>0</v>
      </c>
      <c r="D60" s="111">
        <v>70</v>
      </c>
      <c r="E60" s="98">
        <v>70</v>
      </c>
      <c r="F60" s="192">
        <f t="shared" si="17"/>
        <v>35</v>
      </c>
      <c r="G60" s="98">
        <v>70</v>
      </c>
      <c r="H60" s="98">
        <v>70</v>
      </c>
      <c r="I60" s="98">
        <v>70</v>
      </c>
      <c r="J60" s="111">
        <v>70</v>
      </c>
      <c r="K60" s="98">
        <v>70</v>
      </c>
      <c r="L60" s="90">
        <v>70</v>
      </c>
    </row>
  </sheetData>
  <phoneticPr fontId="21" type="noConversion"/>
  <conditionalFormatting sqref="K12:K21 D26:D28 D10:D14 D18:D22">
    <cfRule type="cellIs" dxfId="1" priority="1" stopIfTrue="1" operator="equal">
      <formula>"error"</formula>
    </cfRule>
    <cfRule type="cellIs" dxfId="0" priority="2" stopIfTrue="1" operator="equal">
      <formula>"correct"</formula>
    </cfRule>
  </conditionalFormatting>
  <pageMargins left="0.75" right="0.75" top="1" bottom="1" header="0.5" footer="0.5"/>
  <pageSetup paperSize="9" orientation="portrait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Charts</vt:lpstr>
      </vt:variant>
      <vt:variant>
        <vt:i4>2</vt:i4>
      </vt:variant>
    </vt:vector>
  </HeadingPairs>
  <TitlesOfParts>
    <vt:vector size="10" baseType="lpstr">
      <vt:lpstr>Instructions</vt:lpstr>
      <vt:lpstr>Summary</vt:lpstr>
      <vt:lpstr>North Sea A</vt:lpstr>
      <vt:lpstr>North Sea B</vt:lpstr>
      <vt:lpstr>Middle East A</vt:lpstr>
      <vt:lpstr>Middle East B</vt:lpstr>
      <vt:lpstr>West Africa A</vt:lpstr>
      <vt:lpstr>West Africa B</vt:lpstr>
      <vt:lpstr>Inital Predictions</vt:lpstr>
      <vt:lpstr>Final Positions</vt:lpstr>
    </vt:vector>
  </TitlesOfParts>
  <Company>BP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Samantha Bulkeley</dc:creator>
  <cp:lastModifiedBy>Bulkeley, Samantha</cp:lastModifiedBy>
  <dcterms:created xsi:type="dcterms:W3CDTF">2011-08-10T12:27:04Z</dcterms:created>
  <dcterms:modified xsi:type="dcterms:W3CDTF">2011-12-22T11:27:48Z</dcterms:modified>
</cp:coreProperties>
</file>